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F\FinSt_2019_B_Audit\R\Right Tunnelling\Ye12'2019\"/>
    </mc:Choice>
  </mc:AlternateContent>
  <xr:revisionPtr revIDLastSave="0" documentId="13_ncr:1_{E2590B53-2D99-4112-8243-7FBB28C785F8}" xr6:coauthVersionLast="36" xr6:coauthVersionMax="36" xr10:uidLastSave="{00000000-0000-0000-0000-000000000000}"/>
  <bookViews>
    <workbookView xWindow="0" yWindow="0" windowWidth="20490" windowHeight="7545" tabRatio="678" activeTab="1" xr2:uid="{00000000-000D-0000-FFFF-FFFF00000000}"/>
  </bookViews>
  <sheets>
    <sheet name="BS" sheetId="5" r:id="rId1"/>
    <sheet name="PL&amp;CF" sheetId="1" r:id="rId2"/>
    <sheet name="Conso" sheetId="2" r:id="rId3"/>
    <sheet name="The Company" sheetId="3" r:id="rId4"/>
    <sheet name="000" sheetId="4" state="veryHidden" r:id="rId5"/>
  </sheets>
  <definedNames>
    <definedName name="_xlnm.Print_Area" localSheetId="0">BS!$A$1:$K$91</definedName>
    <definedName name="_xlnm.Print_Area" localSheetId="2">Conso!$A$1:$U$26</definedName>
    <definedName name="_xlnm.Print_Area" localSheetId="1">'PL&amp;CF'!$A$1:$K$136</definedName>
    <definedName name="_xlnm.Print_Area" localSheetId="3">'The Company'!$A$1:$L$20</definedName>
    <definedName name="Z_70B1E187_2C74_4CE5_B1A1_8B33C5B641E8_.wvu.PrintArea" localSheetId="0" hidden="1">BS!$B$1:$K$89</definedName>
    <definedName name="Z_70B1E187_2C74_4CE5_B1A1_8B33C5B641E8_.wvu.PrintArea" localSheetId="1" hidden="1">'PL&amp;CF'!$B$1:$K$133</definedName>
  </definedNames>
  <calcPr calcId="191029"/>
  <customWorkbookViews>
    <customWorkbookView name="YourNameHere - Personal View" guid="{70B1E187-2C74-4CE5-B1A1-8B33C5B641E8}" mergeInterval="0" personalView="1" maximized="1" windowWidth="994" windowHeight="53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81" i="5" l="1"/>
  <c r="N81" i="5"/>
  <c r="J13" i="5" l="1"/>
  <c r="F13" i="5"/>
  <c r="H13" i="5"/>
  <c r="D13" i="5"/>
  <c r="E29" i="1"/>
  <c r="G85" i="5" l="1"/>
  <c r="E85" i="5"/>
  <c r="I16" i="2"/>
  <c r="S22" i="2" l="1"/>
  <c r="E128" i="1" l="1"/>
  <c r="I128" i="1"/>
  <c r="L16" i="3"/>
  <c r="L11" i="3"/>
  <c r="L11" i="5" l="1"/>
  <c r="L38" i="5"/>
  <c r="L13" i="5"/>
  <c r="K13" i="1" l="1"/>
  <c r="I13" i="1"/>
  <c r="G13" i="1"/>
  <c r="O13" i="2" l="1"/>
  <c r="Q13" i="2" s="1"/>
  <c r="U13" i="2" s="1"/>
  <c r="D60" i="5" l="1"/>
  <c r="G16" i="2" l="1"/>
  <c r="E16" i="2"/>
  <c r="C16" i="2"/>
  <c r="K16" i="2"/>
  <c r="S16" i="2"/>
  <c r="S18" i="2" s="1"/>
  <c r="S20" i="2" s="1"/>
  <c r="M16" i="2"/>
  <c r="O17" i="2"/>
  <c r="Q17" i="2" s="1"/>
  <c r="U17" i="2" s="1"/>
  <c r="O15" i="2"/>
  <c r="O14" i="2"/>
  <c r="G18" i="2"/>
  <c r="B14" i="3"/>
  <c r="B18" i="3" s="1"/>
  <c r="L13" i="3"/>
  <c r="D14" i="3"/>
  <c r="D18" i="3" s="1"/>
  <c r="F14" i="3"/>
  <c r="F18" i="3" s="1"/>
  <c r="J14" i="3"/>
  <c r="J18" i="3" s="1"/>
  <c r="H15" i="5"/>
  <c r="C18" i="2" l="1"/>
  <c r="M18" i="2"/>
  <c r="E18" i="2"/>
  <c r="K18" i="2"/>
  <c r="O16" i="2"/>
  <c r="D15" i="5"/>
  <c r="O20" i="2" l="1"/>
  <c r="J60" i="5" l="1"/>
  <c r="J49" i="5"/>
  <c r="J25" i="5"/>
  <c r="J15" i="5"/>
  <c r="F60" i="5"/>
  <c r="F49" i="5"/>
  <c r="F25" i="5"/>
  <c r="F15" i="5"/>
  <c r="J26" i="5" l="1"/>
  <c r="F61" i="5"/>
  <c r="J61" i="5"/>
  <c r="F26" i="5"/>
  <c r="E123" i="1" l="1"/>
  <c r="I114" i="1" l="1"/>
  <c r="H49" i="5" l="1"/>
  <c r="H60" i="5" l="1"/>
  <c r="H80" i="5" l="1"/>
  <c r="M23" i="2"/>
  <c r="O21" i="2"/>
  <c r="O18" i="2"/>
  <c r="K123" i="1" l="1"/>
  <c r="K114" i="1"/>
  <c r="G123" i="1"/>
  <c r="G114" i="1"/>
  <c r="K30" i="1"/>
  <c r="K19" i="1"/>
  <c r="G30" i="1"/>
  <c r="G19" i="1"/>
  <c r="M24" i="2"/>
  <c r="G23" i="2"/>
  <c r="G24" i="2" s="1"/>
  <c r="E23" i="2"/>
  <c r="E24" i="2" s="1"/>
  <c r="C23" i="2"/>
  <c r="C24" i="2" s="1"/>
  <c r="G20" i="1" l="1"/>
  <c r="G22" i="1" s="1"/>
  <c r="G24" i="1" s="1"/>
  <c r="G32" i="1" s="1"/>
  <c r="G49" i="1" s="1"/>
  <c r="G47" i="1" s="1"/>
  <c r="K20" i="1"/>
  <c r="K22" i="1" s="1"/>
  <c r="K24" i="1" s="1"/>
  <c r="K32" i="1" l="1"/>
  <c r="K47" i="1" s="1"/>
  <c r="G44" i="1"/>
  <c r="G42" i="1" s="1"/>
  <c r="G52" i="1" s="1"/>
  <c r="G62" i="1"/>
  <c r="G78" i="1" s="1"/>
  <c r="G95" i="1" s="1"/>
  <c r="G97" i="1" s="1"/>
  <c r="G125" i="1" s="1"/>
  <c r="G129" i="1" s="1"/>
  <c r="G130" i="1" s="1"/>
  <c r="K62" i="1"/>
  <c r="K78" i="1" s="1"/>
  <c r="K95" i="1" s="1"/>
  <c r="K97" i="1" s="1"/>
  <c r="K125" i="1" s="1"/>
  <c r="K129" i="1" s="1"/>
  <c r="K130" i="1" s="1"/>
  <c r="K42" i="1"/>
  <c r="K52" i="1" s="1"/>
  <c r="I30" i="1"/>
  <c r="H14" i="3" l="1"/>
  <c r="I19" i="1"/>
  <c r="I20" i="1" s="1"/>
  <c r="Q14" i="2" l="1"/>
  <c r="U14" i="2" s="1"/>
  <c r="I18" i="2"/>
  <c r="Q20" i="2" l="1"/>
  <c r="U20" i="2" s="1"/>
  <c r="A55" i="1" l="1"/>
  <c r="A35" i="1"/>
  <c r="I123" i="1" l="1"/>
  <c r="E114" i="1"/>
  <c r="Q18" i="2" l="1"/>
  <c r="Q15" i="2"/>
  <c r="U15" i="2" s="1"/>
  <c r="Q16" i="2"/>
  <c r="U16" i="2" s="1"/>
  <c r="L12" i="3" l="1"/>
  <c r="E19" i="1" l="1"/>
  <c r="E13" i="1"/>
  <c r="E20" i="1" l="1"/>
  <c r="E22" i="1" s="1"/>
  <c r="I22" i="1" l="1"/>
  <c r="I24" i="1" s="1"/>
  <c r="H17" i="3" s="1"/>
  <c r="E24" i="1"/>
  <c r="E62" i="1"/>
  <c r="E78" i="1" s="1"/>
  <c r="E95" i="1" s="1"/>
  <c r="A64" i="5"/>
  <c r="A29" i="5"/>
  <c r="L17" i="3" l="1"/>
  <c r="H18" i="3"/>
  <c r="E97" i="1"/>
  <c r="I32" i="1"/>
  <c r="I47" i="1" s="1"/>
  <c r="I62" i="1"/>
  <c r="I78" i="1" s="1"/>
  <c r="I95" i="1" s="1"/>
  <c r="E44" i="1"/>
  <c r="I42" i="1"/>
  <c r="I52" i="1" s="1"/>
  <c r="A100" i="1"/>
  <c r="I97" i="1" l="1"/>
  <c r="I125" i="1" s="1"/>
  <c r="I129" i="1" s="1"/>
  <c r="I130" i="1" s="1"/>
  <c r="H79" i="5"/>
  <c r="F81" i="5"/>
  <c r="U18" i="2" l="1"/>
  <c r="F83" i="5"/>
  <c r="F84" i="5" s="1"/>
  <c r="F85" i="5" s="1"/>
  <c r="J81" i="5"/>
  <c r="J83" i="5" s="1"/>
  <c r="L14" i="3"/>
  <c r="L18" i="3" s="1"/>
  <c r="U19" i="2" l="1"/>
  <c r="J84" i="5"/>
  <c r="J85" i="5" s="1"/>
  <c r="L15" i="3"/>
  <c r="H81" i="5"/>
  <c r="H83" i="5" s="1"/>
  <c r="L19" i="3" l="1"/>
  <c r="H61" i="5"/>
  <c r="P81" i="5" s="1"/>
  <c r="D49" i="5"/>
  <c r="D25" i="5"/>
  <c r="D61" i="5" l="1"/>
  <c r="H25" i="5"/>
  <c r="H26" i="5" s="1"/>
  <c r="D26" i="5"/>
  <c r="J157" i="3" l="1"/>
  <c r="J162" i="3" s="1"/>
  <c r="I253" i="2" l="1"/>
  <c r="H252" i="3"/>
  <c r="E251" i="2"/>
  <c r="E252" i="2" s="1"/>
  <c r="D250" i="3"/>
  <c r="D251" i="3" s="1"/>
  <c r="E158" i="2"/>
  <c r="E163" i="2" s="1"/>
  <c r="D157" i="3"/>
  <c r="D162" i="3" s="1"/>
  <c r="E125" i="1" l="1"/>
  <c r="E129" i="1" s="1"/>
  <c r="E130" i="1" s="1"/>
  <c r="H84" i="5"/>
  <c r="H85" i="5" s="1"/>
  <c r="S21" i="2" l="1"/>
  <c r="E42" i="1"/>
  <c r="I21" i="2" s="1"/>
  <c r="I23" i="2" s="1"/>
  <c r="I24" i="2" s="1"/>
  <c r="Q21" i="2" l="1"/>
  <c r="E52" i="1"/>
  <c r="D79" i="5" l="1"/>
  <c r="U21" i="2"/>
  <c r="S23" i="2" l="1"/>
  <c r="S24" i="2" s="1"/>
  <c r="D82" i="5" s="1"/>
  <c r="E30" i="1"/>
  <c r="E32" i="1" s="1"/>
  <c r="E49" i="1" s="1"/>
  <c r="E47" i="1" s="1"/>
  <c r="K22" i="2" s="1"/>
  <c r="O22" i="2" l="1"/>
  <c r="K23" i="2"/>
  <c r="K24" i="2" s="1"/>
  <c r="Q22" i="2" l="1"/>
  <c r="O23" i="2"/>
  <c r="O24" i="2" s="1"/>
  <c r="D80" i="5" l="1"/>
  <c r="D81" i="5" s="1"/>
  <c r="D83" i="5" s="1"/>
  <c r="L81" i="5" s="1"/>
  <c r="U22" i="2"/>
  <c r="Q23" i="2"/>
  <c r="Q24" i="2" s="1"/>
  <c r="D84" i="5" l="1"/>
  <c r="D85" i="5" s="1"/>
  <c r="U23" i="2"/>
  <c r="U24" i="2" l="1"/>
  <c r="U25" i="2" s="1"/>
</calcChain>
</file>

<file path=xl/sharedStrings.xml><?xml version="1.0" encoding="utf-8"?>
<sst xmlns="http://schemas.openxmlformats.org/spreadsheetml/2006/main" count="290" uniqueCount="206">
  <si>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</si>
  <si>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</si>
  <si>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</si>
  <si>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</si>
  <si>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</si>
  <si>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</si>
  <si>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</si>
  <si>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</si>
  <si>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</si>
  <si>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</si>
  <si>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รวมหนี้สินและส่วนของผู้ถือหุ้น</t>
  </si>
  <si>
    <t>ทุนเรือนหุ้น</t>
  </si>
  <si>
    <t>งบกระแสเงินสด</t>
  </si>
  <si>
    <t>งบกระแสเงินสด (ต่อ)</t>
  </si>
  <si>
    <t>รวม</t>
  </si>
  <si>
    <t>จัดสรรแล้ว</t>
  </si>
  <si>
    <t>ยังไม่ได้จัดสรร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</si>
  <si>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</si>
  <si>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</si>
  <si>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</si>
  <si>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</si>
  <si>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รายได้</t>
  </si>
  <si>
    <t>รวมรายได้</t>
  </si>
  <si>
    <t>ค่าใช้จ่าย</t>
  </si>
  <si>
    <t>รวมค่าใช้จ่าย</t>
  </si>
  <si>
    <t xml:space="preserve">รวมส่วนของผู้ถือหุ้น </t>
  </si>
  <si>
    <t>งบแสดงการเปลี่ยนแปลงส่วนของผู้ถือหุ้น</t>
  </si>
  <si>
    <t xml:space="preserve">ข้อมูลกระแสเงินสดเปิดเผยเพิ่มเติม </t>
  </si>
  <si>
    <t>กำไรสะสม</t>
  </si>
  <si>
    <t>งบการเงินเฉพาะกิจการ</t>
  </si>
  <si>
    <t>กระแสเงินสดจากกิจกรรมลงทุน</t>
  </si>
  <si>
    <t>กระแสเงินสดจากกิจกรรมดำเนินงาน</t>
  </si>
  <si>
    <t>กระแสเงินสดจากกิจกรรมจัดหาเงิน</t>
  </si>
  <si>
    <t>งบแสดงการเปลี่ยนแปลงส่วนของผู้ถือหุ้น (ต่อ)</t>
  </si>
  <si>
    <t>ส่วนของผู้ถือหุ้นของบริษัทฯ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</si>
  <si>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</si>
  <si>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</si>
  <si>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สินทรัพย์ไม่หมุนเวียนอื่น</t>
  </si>
  <si>
    <t>เงินเบิกเกินบัญชีและเงินกู้ยืมระยะสั้นจากสถาบันการเงิน</t>
  </si>
  <si>
    <t>หนี้สินหมุนเวียนอื่น</t>
  </si>
  <si>
    <t xml:space="preserve">   ทุนจดทะเบียน</t>
  </si>
  <si>
    <t xml:space="preserve">   จัดสรรแล้ว - สำรองตามกฎหมาย</t>
  </si>
  <si>
    <t>รายได้จากการขายวัสดุก่อสร้าง</t>
  </si>
  <si>
    <t xml:space="preserve">   ดอกเบี้ยรับ</t>
  </si>
  <si>
    <t xml:space="preserve">   และหนี้สินดำเนินงาน</t>
  </si>
  <si>
    <t>หนี้สินดำเนินงานเพิ่มขึ้น (ลดลง)</t>
  </si>
  <si>
    <t>รายการที่มิใช่เงินสด</t>
  </si>
  <si>
    <t>สินทรัพย์</t>
  </si>
  <si>
    <t>หนี้สินและส่วนของผู้ถือหุ้น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</si>
  <si>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</si>
  <si>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</si>
  <si>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หนี้สินหมุนเวียนอื่น</t>
  </si>
  <si>
    <t xml:space="preserve">   ค่าใช้จ่ายดอกเบี้ย</t>
  </si>
  <si>
    <t xml:space="preserve">   จ่ายภาษีเงินได้</t>
  </si>
  <si>
    <t xml:space="preserve">สินทรัพย์ดำเนินงาน (เพิ่มขึ้น) ลดลง </t>
  </si>
  <si>
    <t>ส่วนเกินมูลค่าหุ้นสามัญ</t>
  </si>
  <si>
    <t>ค่าใช้จ่ายในการบริหาร</t>
  </si>
  <si>
    <t>ค่าใช้จ่ายทางการเงิน</t>
  </si>
  <si>
    <t xml:space="preserve">   ค่าเสื่อมราคาและค่าตัดจำหน่าย</t>
  </si>
  <si>
    <t>หุ้นสามัญ</t>
  </si>
  <si>
    <t>ส่วนเกินมูลค่า</t>
  </si>
  <si>
    <t>ในหลักทรัพย์เผื่อขาย</t>
  </si>
  <si>
    <t xml:space="preserve">สินทรัพย์ไม่มีตัวตนเพิ่มขึ้น </t>
  </si>
  <si>
    <t>เงินฝากธนาคารที่มีภาระค้ำประกัน</t>
  </si>
  <si>
    <t>งบแสดงฐานะการเงิน</t>
  </si>
  <si>
    <t>อสังหาริมทรัพย์เพื่อการลงทุน</t>
  </si>
  <si>
    <t>งบแสดงฐานะการเงิน (ต่อ)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</si>
  <si>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</si>
  <si>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</si>
  <si>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งบกำไรขาดทุนเบ็ดเสร็จ</t>
  </si>
  <si>
    <t>กำไรขาดทุน:</t>
  </si>
  <si>
    <t>ของบริษัทฯ</t>
  </si>
  <si>
    <t>องค์ประกอบอื่นของ</t>
  </si>
  <si>
    <t xml:space="preserve">   สำรองผลประโยชน์ระยะยาวของพนักงาน</t>
  </si>
  <si>
    <t>ส่วนที่เป็นของผู้ถือหุ้นของบริษัทฯ</t>
  </si>
  <si>
    <t>งบกำไรขาดทุนเบ็ดเสร็จ (ต่อ)</t>
  </si>
  <si>
    <t>ทุนเรือนหุ้นที่ออก</t>
  </si>
  <si>
    <t xml:space="preserve">   จากกิจกรรมดำเนินงาน</t>
  </si>
  <si>
    <t>การแบ่งปันกำไรขาดทุนเบ็ดเสร็จรวม</t>
  </si>
  <si>
    <t xml:space="preserve">ลูกหนี้การค้าและลูกหนี้อื่น </t>
  </si>
  <si>
    <t>ที่ดิน อาคารและอุปกรณ์</t>
  </si>
  <si>
    <t>สินทรัพย์ไม่มีตัวตน</t>
  </si>
  <si>
    <t>เจ้าหนี้การค้าและเจ้าหนี้อื่น</t>
  </si>
  <si>
    <t>และชำระเต็มมูลค่าแล้ว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</si>
  <si>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</si>
  <si>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</si>
  <si>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สินทรัพย์ภาษีเงินได้รอการตัดบัญชี</t>
  </si>
  <si>
    <t>หนี้สินภาษีเงินได้รอการตัดบัญชี</t>
  </si>
  <si>
    <t>กำไรต่อหุ้นขั้นพื้นฐาน</t>
  </si>
  <si>
    <t>กำไรจากการดำเนินงานก่อนการเปลี่ยนแปลงในสินทรัพย์</t>
  </si>
  <si>
    <t>กรรมการ</t>
  </si>
  <si>
    <t xml:space="preserve"> </t>
  </si>
  <si>
    <t>ที่ดิน อาคารและอุปกรณ์เพิ่มขึ้น</t>
  </si>
  <si>
    <t xml:space="preserve">   ทุนที่ออกและชำระเต็มมูลค่าแล้ว</t>
  </si>
  <si>
    <t>ภาษีเงินได้ค้างจ่าย</t>
  </si>
  <si>
    <t>เงินสดสุทธิใช้ไปในกิจกรรมลงทุน</t>
  </si>
  <si>
    <t>บริษัท ไร้ท์ทันเน็ลลิ่ง จำกัด และบริษัทย่อย</t>
  </si>
  <si>
    <t>โดยใช้หุ้นเป็นเกณฑ์</t>
  </si>
  <si>
    <t>ส่วนของหนี้สินตามสัญญาเช่าการเงินที่ถึงกำหนด</t>
  </si>
  <si>
    <t xml:space="preserve">    ชำระภายในหนึ่งปี</t>
  </si>
  <si>
    <t>ส่วนของเงินกู้ยืมระยะยาวจากสถาบันการเงินที่ถึงกำหนด</t>
  </si>
  <si>
    <t>เงินกู้ยืมระยะสั้นจากบริษัทย่อย</t>
  </si>
  <si>
    <t>หนี้สินไม่หมุนเวียนอื่น</t>
  </si>
  <si>
    <t>ต้นทุนในการรับเหมาก่อสร้าง</t>
  </si>
  <si>
    <t>ต้นทุนขายวัสดุก่อสร้าง</t>
  </si>
  <si>
    <t xml:space="preserve">   หนี้สินไม่หมุนเวียนอื่น</t>
  </si>
  <si>
    <t>จ่ายดอกเบี้ย</t>
  </si>
  <si>
    <t>ประมาณการหนี้สินระยะสั้น</t>
  </si>
  <si>
    <t>ดอกเบี้ยรับ</t>
  </si>
  <si>
    <t xml:space="preserve">   สำหรับเงินสดและรายการเทียบเท่าเงินสด</t>
  </si>
  <si>
    <t>เงินลงทุนในบริษัทย่อย</t>
  </si>
  <si>
    <t xml:space="preserve">      หุ้นสามัญ 4,000,000 หุ้น มูลค่าหุ้นละ 100 บาท</t>
  </si>
  <si>
    <t>ส่วนของผู้มีส่วนได้เสียที่ไม่มีอำนาจควบคุมของบริษัทย่อย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</si>
  <si>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</si>
  <si>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</si>
  <si>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</si>
  <si>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ที่เป็นเงินตราต่างประเทศ - สุทธิจากภาษีเงินได้</t>
  </si>
  <si>
    <t>ส่วนที่เป็นของผู้มีส่วนได้เสียที่ไม่มีอำนาจควบคุมของบริษัทย่อย</t>
  </si>
  <si>
    <t>เงินเบิกเกินบัญชีเพิ่มขึ้น (ลดลง)</t>
  </si>
  <si>
    <t>จ่ายเงินปันผล</t>
  </si>
  <si>
    <t>กำไรขาดทุนเบ็ดเสร็จอื่น</t>
  </si>
  <si>
    <t>ผลต่างจากการ</t>
  </si>
  <si>
    <t>แปลงค่างบการเงิน</t>
  </si>
  <si>
    <t>ที่เป็นเงินตราต่างประเทศ</t>
  </si>
  <si>
    <t>องค์ประกอบอื่น</t>
  </si>
  <si>
    <t>ของส่วนของผู้ถือหุ้น</t>
  </si>
  <si>
    <t>ส่วนของผู้มี</t>
  </si>
  <si>
    <t>ส่วนได้เสียที่</t>
  </si>
  <si>
    <t>ไม่มีอำนาจ</t>
  </si>
  <si>
    <t>ควบคุม</t>
  </si>
  <si>
    <t>ของบริษัทย่อย</t>
  </si>
  <si>
    <t>ชำระคืนหนี้สินตามสัญญาเช่าการเงิน</t>
  </si>
  <si>
    <t>กำไรจากอัตราแลกเปลี่ยนที่ยังไม่เกิดขึ้นจริง</t>
  </si>
  <si>
    <t xml:space="preserve">รายได้อื่น </t>
  </si>
  <si>
    <t>ส่วนทุนจากการจ่าย</t>
  </si>
  <si>
    <t>(หน่วย: บาท)</t>
  </si>
  <si>
    <t>กำไรขาดทุนเบ็ดเสร็จอื่นสำหรับปี</t>
  </si>
  <si>
    <t>กำไรขาดทุนเบ็ดเสร็จรวมสำหรับปี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</si>
  <si>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</si>
  <si>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</si>
  <si>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หนี้สินตามสัญญาเช่าการเงิน - สุทธิจาก</t>
  </si>
  <si>
    <t xml:space="preserve">   ส่วนที่ถึงกำหนดชำระภายในหนึ่งปี</t>
  </si>
  <si>
    <t>เงินกู้ยืมระยะยาวจากสถาบันการเงิน - สุทธิจาก</t>
  </si>
  <si>
    <t>เงินสดรับจากการจำหน่ายเครื่องจักรและอุปกรณ์</t>
  </si>
  <si>
    <t xml:space="preserve">   ผลประโยชน์ระยะยาวของพนักงานจ่าย</t>
  </si>
  <si>
    <t xml:space="preserve">   ซื้อสินทรัพย์ภายใต้สัญญาเช่าการเงิน</t>
  </si>
  <si>
    <t>สำรองเผื่อผลขาดทุนของโครงการก่อสร้าง</t>
  </si>
  <si>
    <t xml:space="preserve">   ขาดทุน (กำไร) จากอัตราแลกเปลี่ยนที่ยังไม่เกิดขึ้นจริง</t>
  </si>
  <si>
    <t>เงินกู้ยืมระยะสั้นจากสถาบันการเงินเพิ่มขึ้น</t>
  </si>
  <si>
    <t>เจ้าหนี้ค่าเครื่องจักร - สุทธิจากส่วนที่ถึงกำหนด</t>
  </si>
  <si>
    <t xml:space="preserve">   ชำระภายในหนึ่งปี</t>
  </si>
  <si>
    <t xml:space="preserve">เงินกู้ยืมระยะยาวจากสถาบันการเงินเพิ่มขึ้น </t>
  </si>
  <si>
    <t>ชำระคืนเงินกู้ยืมระยะยาวจากสถาบันการเงิน</t>
  </si>
  <si>
    <t>ยอดคงเหลือ ณ วันที่ 31 ธันวาคม 2561</t>
  </si>
  <si>
    <t xml:space="preserve">   ประมาณการหนี้สินระยะสั้น</t>
  </si>
  <si>
    <t>6, 8</t>
  </si>
  <si>
    <t>6, 9</t>
  </si>
  <si>
    <t>ยอดคงเหลือ ณ วันที่ 1 มกราคม 2561</t>
  </si>
  <si>
    <t xml:space="preserve">   ยังไม่ได้จัดสรร (ขาดทุนสะสม)</t>
  </si>
  <si>
    <t>ค่าใช้จ่ายในการขายและจัดจำหน่าย</t>
  </si>
  <si>
    <t>กำไร (ขาดทุน) ก่อนค่าใช้จ่ายทางการเงินและค่าใช้จ่ายภาษีเงินได้</t>
  </si>
  <si>
    <t>กำไร (ขาดทุน) ก่อนค่าใช้จ่ายภาษีเงินได้</t>
  </si>
  <si>
    <t>ผลประโยชน์ (ค่าใช้จ่าย) ภาษีเงินได้</t>
  </si>
  <si>
    <t>การแบ่งปันกำไร (ขาดทุน)</t>
  </si>
  <si>
    <t>ขาดทุนสำหรับปี</t>
  </si>
  <si>
    <t>กำไร (ขาดทุน) ก่อนภาษี</t>
  </si>
  <si>
    <t xml:space="preserve">รายการปรับกระทบยอดกำไร (ขาดทุน) ก่อนภาษีเป็นเงินสดรับ (จ่าย) </t>
  </si>
  <si>
    <t xml:space="preserve">   โอนกลับประมาณการหนี้สินระยะสั้น</t>
  </si>
  <si>
    <t xml:space="preserve">   สำรองเผื่อผลขาดทุนของโครงการก่อสร้างเพิ่มขึ้น (ลดลง)</t>
  </si>
  <si>
    <t>เงินจ่ายล่วงหน้าค่าซื้อเครื่องจักรและอุปกรณ์ลดลง</t>
  </si>
  <si>
    <t>เงินสดสุทธิจากกิจกรรมจัดหาเงิน</t>
  </si>
  <si>
    <t>ผลต่างจากการแปลงค่างบการเงินลดลง</t>
  </si>
  <si>
    <t xml:space="preserve">   โอนกลับค่าเผื่อหนี้สงสัยจะสูญ</t>
  </si>
  <si>
    <t>กำไร (ขาดทุน) สำหรับปี</t>
  </si>
  <si>
    <t xml:space="preserve">   ค่าเผื่อการลดลงของมูลค่าสินค้าคงเหลือ (โอนกลับ)</t>
  </si>
  <si>
    <t>กำไร (ขาดทุน) ส่วนที่เป็นของผู้ถือหุ้นของบริษัทฯ</t>
  </si>
  <si>
    <t>ยอดคงเหลือ ณ วันที่ 1 มกราคม 2562</t>
  </si>
  <si>
    <t>ยอดคงเหลือ ณ วันที่ 31 ธันวาคม 2562</t>
  </si>
  <si>
    <t>สำหรับปีสิ้นสุดวันที่ 31 ธันวาคม 2562</t>
  </si>
  <si>
    <t>ณ วันที่ 31 ธันวาคม 2562</t>
  </si>
  <si>
    <t>กำไรจากอัตราแลกเปลี่ยน</t>
  </si>
  <si>
    <t>สินทรัพย์ที่เกิดจากสัญญา - รายได้ที่ยังไม่ได้เรียกชำระ</t>
  </si>
  <si>
    <t>สินทรัพย์ที่เกิดจากสัญญา - ลูกหนี้เงินประกันผลงาน</t>
  </si>
  <si>
    <t>หนี้สินที่เกิดจากสัญญา - เงินรับล่วงหน้าจากผู้ว่าจ้าง</t>
  </si>
  <si>
    <t>สินค้าคงเหลือและวัสดุรอโอนเข้างาน</t>
  </si>
  <si>
    <t>ต้นทุนในการทำให้เสร็จสิ้นตามสัญญาที่ทำกับลูกค้า</t>
  </si>
  <si>
    <t>6, 18</t>
  </si>
  <si>
    <t>25</t>
  </si>
  <si>
    <t>เงินปันผลจ่าย (หมายเหตุ 31)</t>
  </si>
  <si>
    <t>กำไรสำหรับปี</t>
  </si>
  <si>
    <t>เงินสดจ่ายซื้อเงินลงทุนในบริษัทย่อย</t>
  </si>
  <si>
    <t xml:space="preserve">   ขาดทุนจากการตัดจำหน่ายสินทรัพย์ไม่มีตัวตน</t>
  </si>
  <si>
    <t xml:space="preserve">   ขาดทุนจากการด้อยค่าของสินทรัพย์</t>
  </si>
  <si>
    <t xml:space="preserve">   สินทรัพย์ที่เกิดจากสัญญา - รายได้ที่ยังไม่ได้เรียกชำระ</t>
  </si>
  <si>
    <t xml:space="preserve">   ต้นทุนในการทำให้เสร็จสิ้นตามสัญญาที่ทำกับลูกค้า</t>
  </si>
  <si>
    <t xml:space="preserve">   ขาดทุน (กำไร) จากการจำหน่ายเครื่องจักรและอุปกรณ์</t>
  </si>
  <si>
    <t xml:space="preserve">   สินทรัพย์ที่เกิดจากสัญญา - ลูกหนี้เงินประกันผลงาน</t>
  </si>
  <si>
    <t xml:space="preserve">   หนี้สินที่เกิดจากสัญญา - เงินรับล่วงหน้าจากผู้ว่าจ้าง</t>
  </si>
  <si>
    <t>เงินฝากธนาคารที่มีภาระค้ำประกันเพิ่มขึ้น</t>
  </si>
  <si>
    <t xml:space="preserve">   โอนที่ดิน อาคารและอุปกรณ์ไปเป็นสินทรัพย์ไม่หมุนเวียนอื่น</t>
  </si>
  <si>
    <t xml:space="preserve">   สินค้าคงเหลือและวัสดุรอโอนเข้างาน</t>
  </si>
  <si>
    <t>เงินสดและรายการเทียบเท่าเงินสดเพิ่มขึ้นสุทธิ</t>
  </si>
  <si>
    <t>เงินสดสุทธิจาก (ใช้ไปใน) กิจกรรมดำเนินงาน</t>
  </si>
  <si>
    <t>เงินสดจาก (ใช้ไปใน) กิจกรรมดำเนินงาน</t>
  </si>
  <si>
    <t>รายได้จากสัญญาก่อสร้าง</t>
  </si>
  <si>
    <t xml:space="preserve">   หนี้สินที่เกิดจากสัญญา - รายได้ค่าก่อสร้างรับล่วงหน้า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</si>
</sst>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(* #,##0_);_(* \(#,##0\);_(* &quot;-&quot;??_);_(@_)"/>
    <numFmt numFmtId="165" formatCode="_(* #,##0.00_);_(* \(#,##0.00\);_(* &quot;-&quot;_);_(@_)"/>
    <numFmt numFmtId="166" formatCode="_(* #,##0.000_);_(* \(#,##0.000\);_(* &quot;-&quot;_);_(@_)"/>
    <numFmt numFmtId="167" formatCode="#,##0.000_);\(#,##0.000\)"/>
  </numFmts>
  <fonts count="14">
    <font>
      <sz val="10"/>
      <name val="ApFont"/>
    </font>
    <font>
      <sz val="10"/>
      <name val="ApFont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i/>
      <sz val="16"/>
      <name val="Angsana New"/>
      <family val="1"/>
    </font>
    <font>
      <u/>
      <sz val="16"/>
      <name val="Angsana New"/>
      <family val="1"/>
    </font>
    <font>
      <i/>
      <u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sz val="12"/>
      <name val="EucrosiaUPC"/>
      <family val="1"/>
      <charset val="222"/>
    </font>
    <font>
      <sz val="11"/>
      <color rgb="FFFF0000"/>
      <name val="Arial"/>
      <family val="2"/>
    </font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" fontId="1" fillId="0" borderId="0" applyFont="0" applyFill="0" applyBorder="0" applyAlignment="0" applyProtection="0"/>
    <xf numFmtId="40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 applyAlignment="1">
      <alignment horizontal="center" vertical="top"/>
    </xf>
    <xf numFmtId="38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Border="1" applyAlignment="1">
      <alignment vertical="top"/>
    </xf>
    <xf numFmtId="41" fontId="2" fillId="0" borderId="1" xfId="0" applyNumberFormat="1" applyFont="1" applyFill="1" applyBorder="1" applyAlignment="1">
      <alignment vertical="top"/>
    </xf>
    <xf numFmtId="41" fontId="2" fillId="0" borderId="5" xfId="0" applyNumberFormat="1" applyFont="1" applyFill="1" applyBorder="1" applyAlignment="1">
      <alignment vertical="top"/>
    </xf>
    <xf numFmtId="41" fontId="2" fillId="0" borderId="3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vertical="top"/>
    </xf>
    <xf numFmtId="164" fontId="12" fillId="0" borderId="0" xfId="0" applyNumberFormat="1" applyFont="1" applyFill="1" applyAlignment="1">
      <alignment horizontal="center" vertical="center"/>
    </xf>
    <xf numFmtId="41" fontId="13" fillId="0" borderId="0" xfId="1" applyNumberFormat="1" applyFont="1" applyFill="1" applyBorder="1"/>
    <xf numFmtId="41" fontId="8" fillId="0" borderId="0" xfId="0" applyNumberFormat="1" applyFont="1" applyFill="1" applyAlignment="1">
      <alignment vertical="top"/>
    </xf>
    <xf numFmtId="41" fontId="8" fillId="0" borderId="0" xfId="1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centerContinuous" vertical="top"/>
    </xf>
    <xf numFmtId="37" fontId="4" fillId="0" borderId="0" xfId="0" applyNumberFormat="1" applyFont="1" applyFill="1" applyAlignment="1">
      <alignment horizontal="centerContinuous" vertical="top"/>
    </xf>
    <xf numFmtId="38" fontId="2" fillId="0" borderId="0" xfId="0" applyNumberFormat="1" applyFont="1" applyFill="1" applyAlignment="1">
      <alignment horizontal="centerContinuous" vertical="top"/>
    </xf>
    <xf numFmtId="37" fontId="3" fillId="0" borderId="0" xfId="0" applyNumberFormat="1" applyFont="1" applyFill="1" applyAlignment="1">
      <alignment vertical="top"/>
    </xf>
    <xf numFmtId="37" fontId="5" fillId="0" borderId="0" xfId="0" applyNumberFormat="1" applyFont="1" applyFill="1" applyAlignment="1">
      <alignment horizontal="center" vertical="top"/>
    </xf>
    <xf numFmtId="38" fontId="3" fillId="0" borderId="1" xfId="0" applyNumberFormat="1" applyFont="1" applyFill="1" applyBorder="1" applyAlignment="1">
      <alignment horizontal="center" vertical="top"/>
    </xf>
    <xf numFmtId="37" fontId="6" fillId="0" borderId="0" xfId="0" applyNumberFormat="1" applyFont="1" applyFill="1" applyAlignment="1">
      <alignment horizontal="center" vertical="top"/>
    </xf>
    <xf numFmtId="37" fontId="7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37" fontId="4" fillId="0" borderId="0" xfId="0" applyNumberFormat="1" applyFont="1" applyFill="1" applyAlignment="1">
      <alignment horizontal="center" vertical="top"/>
    </xf>
    <xf numFmtId="41" fontId="2" fillId="0" borderId="1" xfId="0" applyNumberFormat="1" applyFont="1" applyFill="1" applyBorder="1" applyAlignment="1">
      <alignment horizontal="center" vertical="top"/>
    </xf>
    <xf numFmtId="41" fontId="2" fillId="0" borderId="2" xfId="0" applyNumberFormat="1" applyFont="1" applyFill="1" applyBorder="1" applyAlignment="1">
      <alignment horizontal="center" vertical="top"/>
    </xf>
    <xf numFmtId="37" fontId="10" fillId="0" borderId="0" xfId="0" applyNumberFormat="1" applyFont="1" applyFill="1" applyAlignment="1">
      <alignment horizontal="center" vertical="top"/>
    </xf>
    <xf numFmtId="41" fontId="4" fillId="0" borderId="0" xfId="0" applyNumberFormat="1" applyFont="1" applyFill="1" applyAlignment="1">
      <alignment horizontal="center" vertical="top"/>
    </xf>
    <xf numFmtId="49" fontId="9" fillId="0" borderId="0" xfId="0" applyNumberFormat="1" applyFont="1" applyFill="1" applyAlignment="1">
      <alignment vertical="top"/>
    </xf>
    <xf numFmtId="37" fontId="4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41" fontId="8" fillId="0" borderId="1" xfId="0" applyNumberFormat="1" applyFont="1" applyFill="1" applyBorder="1" applyAlignment="1">
      <alignment horizontal="right" vertical="top"/>
    </xf>
    <xf numFmtId="41" fontId="8" fillId="0" borderId="0" xfId="0" applyNumberFormat="1" applyFont="1" applyFill="1" applyAlignment="1">
      <alignment horizontal="right" vertical="top"/>
    </xf>
    <xf numFmtId="41" fontId="2" fillId="0" borderId="3" xfId="0" applyNumberFormat="1" applyFont="1" applyFill="1" applyBorder="1" applyAlignment="1">
      <alignment horizontal="center" vertical="top"/>
    </xf>
    <xf numFmtId="37" fontId="3" fillId="0" borderId="0" xfId="0" quotePrefix="1" applyNumberFormat="1" applyFont="1" applyFill="1" applyAlignment="1">
      <alignment horizontal="left" vertical="top"/>
    </xf>
    <xf numFmtId="41" fontId="2" fillId="0" borderId="5" xfId="0" applyNumberFormat="1" applyFont="1" applyFill="1" applyBorder="1" applyAlignment="1">
      <alignment horizontal="center" vertical="top"/>
    </xf>
    <xf numFmtId="38" fontId="2" fillId="0" borderId="0" xfId="0" applyNumberFormat="1" applyFont="1" applyFill="1" applyBorder="1" applyAlignment="1">
      <alignment vertical="top"/>
    </xf>
    <xf numFmtId="165" fontId="2" fillId="0" borderId="3" xfId="0" applyNumberFormat="1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vertical="top"/>
    </xf>
    <xf numFmtId="41" fontId="2" fillId="0" borderId="0" xfId="0" applyNumberFormat="1" applyFont="1" applyFill="1" applyBorder="1" applyAlignment="1">
      <alignment horizontal="right" vertical="top"/>
    </xf>
    <xf numFmtId="37" fontId="2" fillId="0" borderId="0" xfId="0" quotePrefix="1" applyNumberFormat="1" applyFont="1" applyFill="1" applyAlignment="1">
      <alignment horizontal="centerContinuous" vertical="top"/>
    </xf>
    <xf numFmtId="37" fontId="8" fillId="0" borderId="0" xfId="0" applyNumberFormat="1" applyFont="1" applyFill="1" applyAlignment="1">
      <alignment vertical="top"/>
    </xf>
    <xf numFmtId="41" fontId="8" fillId="0" borderId="0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Border="1" applyAlignment="1">
      <alignment vertical="top"/>
    </xf>
    <xf numFmtId="37" fontId="4" fillId="0" borderId="0" xfId="0" applyNumberFormat="1" applyFont="1" applyFill="1" applyBorder="1" applyAlignment="1">
      <alignment horizontal="center" vertical="top"/>
    </xf>
    <xf numFmtId="41" fontId="2" fillId="0" borderId="4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37" fontId="4" fillId="0" borderId="0" xfId="0" applyNumberFormat="1" applyFont="1" applyFill="1" applyAlignment="1">
      <alignment vertical="top"/>
    </xf>
    <xf numFmtId="41" fontId="2" fillId="0" borderId="2" xfId="0" applyNumberFormat="1" applyFont="1" applyFill="1" applyBorder="1" applyAlignment="1">
      <alignment horizontal="right" vertical="top"/>
    </xf>
    <xf numFmtId="41" fontId="2" fillId="0" borderId="0" xfId="1" applyNumberFormat="1" applyFont="1" applyFill="1" applyBorder="1" applyAlignment="1">
      <alignment horizontal="right" vertical="top"/>
    </xf>
    <xf numFmtId="41" fontId="2" fillId="0" borderId="0" xfId="1" applyNumberFormat="1" applyFont="1" applyFill="1" applyBorder="1" applyAlignment="1">
      <alignment horizontal="center" vertical="top"/>
    </xf>
    <xf numFmtId="166" fontId="2" fillId="0" borderId="0" xfId="1" applyNumberFormat="1" applyFont="1" applyFill="1" applyBorder="1" applyAlignment="1">
      <alignment horizontal="right" vertical="top"/>
    </xf>
    <xf numFmtId="37" fontId="2" fillId="0" borderId="0" xfId="0" applyNumberFormat="1" applyFont="1" applyFill="1" applyBorder="1" applyAlignment="1">
      <alignment horizontal="centerContinuous" vertical="top"/>
    </xf>
    <xf numFmtId="38" fontId="2" fillId="0" borderId="0" xfId="0" applyNumberFormat="1" applyFont="1" applyFill="1" applyBorder="1" applyAlignment="1">
      <alignment horizontal="centerContinuous" vertical="top"/>
    </xf>
    <xf numFmtId="37" fontId="2" fillId="0" borderId="0" xfId="0" applyNumberFormat="1" applyFont="1" applyFill="1" applyBorder="1" applyAlignment="1">
      <alignment horizontal="right" vertical="top"/>
    </xf>
    <xf numFmtId="37" fontId="3" fillId="0" borderId="0" xfId="0" applyNumberFormat="1" applyFont="1" applyFill="1" applyBorder="1" applyAlignment="1">
      <alignment vertical="top"/>
    </xf>
    <xf numFmtId="37" fontId="9" fillId="0" borderId="0" xfId="0" applyNumberFormat="1" applyFont="1" applyFill="1" applyAlignment="1">
      <alignment horizontal="left" vertical="top"/>
    </xf>
    <xf numFmtId="41" fontId="8" fillId="0" borderId="0" xfId="0" applyNumberFormat="1" applyFont="1" applyFill="1" applyBorder="1" applyAlignment="1">
      <alignment vertical="top"/>
    </xf>
    <xf numFmtId="37" fontId="8" fillId="0" borderId="0" xfId="0" applyNumberFormat="1" applyFont="1" applyFill="1" applyBorder="1" applyAlignment="1">
      <alignment vertical="top"/>
    </xf>
    <xf numFmtId="37" fontId="9" fillId="0" borderId="0" xfId="0" applyNumberFormat="1" applyFont="1" applyFill="1" applyAlignment="1">
      <alignment vertical="top"/>
    </xf>
    <xf numFmtId="37" fontId="8" fillId="0" borderId="0" xfId="0" quotePrefix="1" applyNumberFormat="1" applyFont="1" applyFill="1" applyAlignment="1">
      <alignment horizontal="left" vertical="top"/>
    </xf>
    <xf numFmtId="37" fontId="8" fillId="0" borderId="0" xfId="0" applyNumberFormat="1" applyFont="1" applyFill="1" applyAlignment="1">
      <alignment horizontal="left" vertical="top"/>
    </xf>
    <xf numFmtId="41" fontId="8" fillId="0" borderId="2" xfId="0" applyNumberFormat="1" applyFont="1" applyFill="1" applyBorder="1" applyAlignment="1">
      <alignment horizontal="right" vertical="top"/>
    </xf>
    <xf numFmtId="41" fontId="8" fillId="0" borderId="3" xfId="0" applyNumberFormat="1" applyFont="1" applyFill="1" applyBorder="1" applyAlignment="1">
      <alignment horizontal="right" vertical="top"/>
    </xf>
    <xf numFmtId="0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Border="1" applyAlignment="1">
      <alignment vertical="top"/>
    </xf>
    <xf numFmtId="41" fontId="8" fillId="0" borderId="1" xfId="0" applyNumberFormat="1" applyFont="1" applyFill="1" applyBorder="1" applyAlignment="1">
      <alignment vertical="top"/>
    </xf>
    <xf numFmtId="41" fontId="8" fillId="0" borderId="0" xfId="0" applyNumberFormat="1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center" vertical="top"/>
    </xf>
    <xf numFmtId="41" fontId="8" fillId="0" borderId="4" xfId="0" applyNumberFormat="1" applyFont="1" applyFill="1" applyBorder="1" applyAlignment="1">
      <alignment horizontal="right" vertical="top"/>
    </xf>
    <xf numFmtId="41" fontId="8" fillId="0" borderId="5" xfId="0" applyNumberFormat="1" applyFont="1" applyFill="1" applyBorder="1" applyAlignment="1">
      <alignment horizontal="right" vertical="top"/>
    </xf>
    <xf numFmtId="4" fontId="2" fillId="0" borderId="0" xfId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7" fontId="2" fillId="0" borderId="0" xfId="0" applyNumberFormat="1" applyFont="1" applyFill="1" applyBorder="1" applyAlignment="1">
      <alignment vertical="top"/>
    </xf>
    <xf numFmtId="37" fontId="8" fillId="0" borderId="6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Border="1" applyAlignment="1">
      <alignment horizontal="center" vertical="top"/>
    </xf>
    <xf numFmtId="37" fontId="3" fillId="0" borderId="1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left" vertical="top"/>
    </xf>
    <xf numFmtId="38" fontId="2" fillId="0" borderId="0" xfId="0" applyNumberFormat="1" applyFont="1" applyFill="1" applyAlignment="1">
      <alignment horizontal="right" vertical="top"/>
    </xf>
    <xf numFmtId="10" fontId="2" fillId="0" borderId="0" xfId="3" applyNumberFormat="1" applyFont="1" applyFill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38" fontId="2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horizontal="right" vertical="top"/>
    </xf>
    <xf numFmtId="37" fontId="3" fillId="0" borderId="0" xfId="0" applyNumberFormat="1" applyFont="1" applyFill="1" applyAlignment="1">
      <alignment horizontal="left" vertical="top"/>
    </xf>
    <xf numFmtId="41" fontId="2" fillId="0" borderId="7" xfId="0" applyNumberFormat="1" applyFont="1" applyFill="1" applyBorder="1" applyAlignment="1">
      <alignment vertical="top"/>
    </xf>
    <xf numFmtId="41" fontId="2" fillId="0" borderId="8" xfId="0" applyNumberFormat="1" applyFont="1" applyFill="1" applyBorder="1" applyAlignment="1">
      <alignment vertical="top"/>
    </xf>
    <xf numFmtId="164" fontId="2" fillId="0" borderId="8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horizontal="right" vertical="top"/>
    </xf>
    <xf numFmtId="39" fontId="8" fillId="0" borderId="0" xfId="0" applyNumberFormat="1" applyFont="1" applyFill="1" applyAlignment="1">
      <alignment vertical="top"/>
    </xf>
    <xf numFmtId="39" fontId="8" fillId="0" borderId="0" xfId="0" applyNumberFormat="1" applyFont="1" applyFill="1" applyBorder="1" applyAlignment="1">
      <alignment horizontal="right" vertical="top"/>
    </xf>
    <xf numFmtId="37" fontId="3" fillId="0" borderId="0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horizontal="right" vertical="top"/>
    </xf>
    <xf numFmtId="37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38" fontId="2" fillId="0" borderId="0" xfId="0" applyNumberFormat="1" applyFont="1" applyFill="1" applyAlignment="1">
      <alignment horizontal="right" vertical="top"/>
    </xf>
  </cellXfs>
  <cellStyles count="4">
    <cellStyle name="Comma" xfId="1" builtinId="3"/>
    <cellStyle name="Comma 2" xfId="2" xr:uid="{00000000-0005-0000-0000-000001000000}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291" name="Line 7">
          <a:extLst>
            <a:ext uri="{FF2B5EF4-FFF2-40B4-BE49-F238E27FC236}">
              <a16:creationId xmlns:a16="http://schemas.microsoft.com/office/drawing/2014/main" id="{00000000-0008-0000-0000-0000C3100000}"/>
            </a:ext>
          </a:extLst>
        </xdr:cNvPr>
        <xdr:cNvSpPr>
          <a:spLocks noChangeShapeType="1"/>
        </xdr:cNvSpPr>
      </xdr:nvSpPr>
      <xdr:spPr bwMode="auto">
        <a:xfrm>
          <a:off x="3371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4292" name="Line 8">
          <a:extLst>
            <a:ext uri="{FF2B5EF4-FFF2-40B4-BE49-F238E27FC236}">
              <a16:creationId xmlns:a16="http://schemas.microsoft.com/office/drawing/2014/main" id="{00000000-0008-0000-0000-0000C4100000}"/>
            </a:ext>
          </a:extLst>
        </xdr:cNvPr>
        <xdr:cNvSpPr>
          <a:spLocks noChangeShapeType="1"/>
        </xdr:cNvSpPr>
      </xdr:nvSpPr>
      <xdr:spPr bwMode="auto">
        <a:xfrm>
          <a:off x="3371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301" name="Line 7">
          <a:extLst>
            <a:ext uri="{FF2B5EF4-FFF2-40B4-BE49-F238E27FC236}">
              <a16:creationId xmlns:a16="http://schemas.microsoft.com/office/drawing/2014/main" id="{00000000-0008-0000-0200-0000B5140000}"/>
            </a:ext>
          </a:extLst>
        </xdr:cNvPr>
        <xdr:cNvSpPr>
          <a:spLocks noChangeShapeType="1"/>
        </xdr:cNvSpPr>
      </xdr:nvSpPr>
      <xdr:spPr bwMode="auto">
        <a:xfrm>
          <a:off x="3505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302" name="Line 8">
          <a:extLst>
            <a:ext uri="{FF2B5EF4-FFF2-40B4-BE49-F238E27FC236}">
              <a16:creationId xmlns:a16="http://schemas.microsoft.com/office/drawing/2014/main" id="{00000000-0008-0000-0200-0000B6140000}"/>
            </a:ext>
          </a:extLst>
        </xdr:cNvPr>
        <xdr:cNvSpPr>
          <a:spLocks noChangeShapeType="1"/>
        </xdr:cNvSpPr>
      </xdr:nvSpPr>
      <xdr:spPr bwMode="auto">
        <a:xfrm>
          <a:off x="3505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1"/>
  <sheetViews>
    <sheetView showGridLines="0" view="pageBreakPreview" zoomScale="90" zoomScaleNormal="100" zoomScaleSheetLayoutView="90" workbookViewId="0">
      <selection activeCell="A13" sqref="A13"/>
    </sheetView>
  </sheetViews>
  <sheetFormatPr defaultColWidth="10.7109375" defaultRowHeight="24" customHeight="1"/>
  <cols>
    <col min="1" max="1" width="47.28515625" style="4" customWidth="1"/>
    <col min="2" max="2" width="8.28515625" style="38" customWidth="1"/>
    <col min="3" max="3" width="0.85546875" style="38" customWidth="1"/>
    <col min="4" max="4" width="14.28515625" style="8" bestFit="1" customWidth="1"/>
    <col min="5" max="5" width="0.85546875" style="4" customWidth="1"/>
    <col min="6" max="6" width="14.28515625" style="4" bestFit="1" customWidth="1"/>
    <col min="7" max="7" width="0.85546875" style="58" customWidth="1"/>
    <col min="8" max="8" width="14.28515625" style="8" bestFit="1" customWidth="1"/>
    <col min="9" max="9" width="0.85546875" style="8" customWidth="1"/>
    <col min="10" max="10" width="14.28515625" style="8" bestFit="1" customWidth="1"/>
    <col min="11" max="11" width="0.85546875" style="51" customWidth="1"/>
    <col min="12" max="12" width="16.28515625" style="4" customWidth="1"/>
    <col min="13" max="13" width="14.85546875" style="51" customWidth="1"/>
    <col min="14" max="14" width="8.140625" style="51" customWidth="1"/>
    <col min="15" max="15" width="16.28515625" style="51" customWidth="1"/>
    <col min="16" max="16" width="6.7109375" style="51" customWidth="1"/>
    <col min="17" max="17" width="16.28515625" style="51" customWidth="1"/>
    <col min="18" max="30" width="10.7109375" style="58"/>
    <col min="31" max="16384" width="10.7109375" style="4"/>
  </cols>
  <sheetData>
    <row r="1" spans="1:30" ht="24" customHeight="1">
      <c r="A1" s="104" t="s">
        <v>96</v>
      </c>
      <c r="B1" s="25"/>
      <c r="C1" s="25"/>
      <c r="D1" s="26"/>
      <c r="E1" s="24"/>
      <c r="F1" s="24"/>
      <c r="G1" s="68"/>
      <c r="H1" s="26"/>
      <c r="I1" s="26"/>
      <c r="J1" s="26"/>
      <c r="K1" s="69"/>
      <c r="M1" s="69"/>
      <c r="N1" s="69"/>
      <c r="O1" s="69"/>
      <c r="P1" s="69"/>
      <c r="Q1" s="69"/>
    </row>
    <row r="2" spans="1:30" ht="24" customHeight="1">
      <c r="A2" s="104" t="s">
        <v>64</v>
      </c>
      <c r="B2" s="25"/>
      <c r="C2" s="25"/>
      <c r="D2" s="26"/>
      <c r="E2" s="24"/>
      <c r="F2" s="24"/>
      <c r="G2" s="68"/>
      <c r="H2" s="26"/>
      <c r="I2" s="26"/>
      <c r="J2" s="26"/>
      <c r="K2" s="69"/>
      <c r="M2" s="69"/>
      <c r="N2" s="69"/>
      <c r="O2" s="69"/>
      <c r="P2" s="69"/>
      <c r="Q2" s="69"/>
    </row>
    <row r="3" spans="1:30" ht="24" customHeight="1">
      <c r="A3" s="104" t="s">
        <v>179</v>
      </c>
      <c r="B3" s="103"/>
      <c r="C3" s="103"/>
      <c r="D3" s="108"/>
      <c r="E3" s="103"/>
      <c r="F3" s="103"/>
      <c r="G3" s="70"/>
      <c r="H3" s="103"/>
      <c r="I3" s="103"/>
      <c r="J3" s="103"/>
      <c r="K3" s="70"/>
      <c r="M3" s="70"/>
      <c r="N3" s="70"/>
      <c r="O3" s="70"/>
      <c r="P3" s="70"/>
      <c r="Q3" s="70"/>
    </row>
    <row r="4" spans="1:30" ht="24" customHeight="1">
      <c r="A4" s="112" t="s">
        <v>135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M4" s="58"/>
      <c r="N4" s="58"/>
      <c r="O4" s="58"/>
      <c r="P4" s="58"/>
      <c r="Q4" s="58"/>
    </row>
    <row r="5" spans="1:30" s="27" customFormat="1" ht="24" customHeight="1">
      <c r="B5" s="28"/>
      <c r="C5" s="28"/>
      <c r="D5" s="113" t="s">
        <v>0</v>
      </c>
      <c r="E5" s="113"/>
      <c r="F5" s="113"/>
      <c r="G5" s="71"/>
      <c r="H5" s="113" t="s">
        <v>29</v>
      </c>
      <c r="I5" s="113"/>
      <c r="J5" s="113"/>
      <c r="K5" s="113"/>
      <c r="M5" s="111"/>
      <c r="N5" s="111"/>
      <c r="O5" s="111"/>
      <c r="P5" s="111"/>
      <c r="Q5" s="11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</row>
    <row r="6" spans="1:30" ht="24" customHeight="1">
      <c r="B6" s="30" t="s">
        <v>1</v>
      </c>
      <c r="C6" s="30"/>
      <c r="D6" s="91">
        <v>2562</v>
      </c>
      <c r="E6" s="91"/>
      <c r="F6" s="91">
        <v>2561</v>
      </c>
      <c r="G6" s="91"/>
      <c r="H6" s="91">
        <v>2562</v>
      </c>
      <c r="I6" s="91"/>
      <c r="J6" s="91">
        <v>2561</v>
      </c>
      <c r="K6" s="34"/>
      <c r="M6" s="34"/>
      <c r="N6" s="34"/>
      <c r="O6" s="34"/>
      <c r="P6" s="34"/>
      <c r="Q6" s="34"/>
    </row>
    <row r="7" spans="1:30" s="56" customFormat="1" ht="24" customHeight="1">
      <c r="A7" s="72" t="s">
        <v>47</v>
      </c>
      <c r="B7" s="41"/>
      <c r="C7" s="41"/>
      <c r="D7" s="22"/>
      <c r="E7" s="22"/>
      <c r="F7" s="22"/>
      <c r="G7" s="73"/>
      <c r="H7" s="22"/>
      <c r="I7" s="22"/>
      <c r="J7" s="22"/>
      <c r="K7" s="73"/>
      <c r="M7" s="73"/>
      <c r="N7" s="73"/>
      <c r="O7" s="73"/>
      <c r="P7" s="73"/>
      <c r="Q7" s="73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</row>
    <row r="8" spans="1:30" s="56" customFormat="1" ht="24" customHeight="1">
      <c r="A8" s="75" t="s">
        <v>2</v>
      </c>
      <c r="B8" s="41"/>
      <c r="C8" s="41"/>
      <c r="D8" s="22"/>
      <c r="E8" s="22"/>
      <c r="F8" s="22"/>
      <c r="G8" s="73"/>
      <c r="H8" s="22"/>
      <c r="I8" s="22"/>
      <c r="J8" s="22"/>
      <c r="K8" s="73"/>
      <c r="M8" s="73"/>
      <c r="N8" s="73"/>
      <c r="O8" s="73"/>
      <c r="P8" s="73"/>
      <c r="Q8" s="73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</row>
    <row r="9" spans="1:30" s="56" customFormat="1" ht="24" customHeight="1">
      <c r="A9" s="76" t="s">
        <v>35</v>
      </c>
      <c r="B9" s="41">
        <v>7</v>
      </c>
      <c r="C9" s="41"/>
      <c r="D9" s="47">
        <v>52158627</v>
      </c>
      <c r="E9" s="47" t="s">
        <v>91</v>
      </c>
      <c r="F9" s="47">
        <v>36652194</v>
      </c>
      <c r="G9" s="57" t="s">
        <v>91</v>
      </c>
      <c r="H9" s="47">
        <v>50362762</v>
      </c>
      <c r="I9" s="47"/>
      <c r="J9" s="47">
        <v>34373448</v>
      </c>
      <c r="K9" s="57"/>
      <c r="M9" s="57"/>
      <c r="N9" s="57"/>
      <c r="O9" s="57"/>
      <c r="P9" s="57"/>
      <c r="Q9" s="57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</row>
    <row r="10" spans="1:30" s="56" customFormat="1" ht="24" customHeight="1">
      <c r="A10" s="77" t="s">
        <v>79</v>
      </c>
      <c r="B10" s="41" t="s">
        <v>155</v>
      </c>
      <c r="C10" s="41"/>
      <c r="D10" s="47">
        <v>549893123</v>
      </c>
      <c r="E10" s="47"/>
      <c r="F10" s="47">
        <v>125637765</v>
      </c>
      <c r="G10" s="57"/>
      <c r="H10" s="47">
        <v>576291606</v>
      </c>
      <c r="I10" s="47"/>
      <c r="J10" s="47">
        <v>139892309</v>
      </c>
      <c r="K10" s="57"/>
      <c r="M10" s="57"/>
      <c r="N10" s="57"/>
      <c r="O10" s="57"/>
      <c r="P10" s="57"/>
      <c r="Q10" s="57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</row>
    <row r="11" spans="1:30" s="56" customFormat="1" ht="24" customHeight="1">
      <c r="A11" s="56" t="s">
        <v>181</v>
      </c>
      <c r="B11" s="41" t="s">
        <v>156</v>
      </c>
      <c r="C11" s="41"/>
      <c r="D11" s="47">
        <v>1241392549</v>
      </c>
      <c r="E11" s="47"/>
      <c r="F11" s="47">
        <v>1005234321</v>
      </c>
      <c r="G11" s="57"/>
      <c r="H11" s="47">
        <v>1223998114</v>
      </c>
      <c r="I11" s="47"/>
      <c r="J11" s="47">
        <v>999069012</v>
      </c>
      <c r="K11" s="57"/>
      <c r="L11" s="56">
        <f>D11-F11</f>
        <v>236158228</v>
      </c>
      <c r="M11" s="57"/>
      <c r="N11" s="57"/>
      <c r="O11" s="57"/>
      <c r="P11" s="57"/>
      <c r="Q11" s="57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</row>
    <row r="12" spans="1:30" s="56" customFormat="1" ht="24" customHeight="1">
      <c r="A12" s="56" t="s">
        <v>185</v>
      </c>
      <c r="B12" s="41"/>
      <c r="C12" s="41"/>
      <c r="D12" s="47">
        <v>47670330</v>
      </c>
      <c r="E12" s="47"/>
      <c r="F12" s="47">
        <v>5895829</v>
      </c>
      <c r="G12" s="57"/>
      <c r="H12" s="47">
        <v>47670330</v>
      </c>
      <c r="I12" s="47"/>
      <c r="J12" s="47">
        <v>5895829</v>
      </c>
      <c r="K12" s="57"/>
      <c r="M12" s="57"/>
      <c r="N12" s="57"/>
      <c r="O12" s="57"/>
      <c r="P12" s="57"/>
      <c r="Q12" s="57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</row>
    <row r="13" spans="1:30" s="56" customFormat="1" ht="24" customHeight="1">
      <c r="A13" s="56" t="s">
        <v>184</v>
      </c>
      <c r="B13" s="41">
        <v>10</v>
      </c>
      <c r="C13" s="41"/>
      <c r="D13" s="47">
        <f>232649494-47670330</f>
        <v>184979164</v>
      </c>
      <c r="E13" s="47"/>
      <c r="F13" s="47">
        <f>165955378-5895829</f>
        <v>160059549</v>
      </c>
      <c r="G13" s="57"/>
      <c r="H13" s="47">
        <f>230123955-47670330</f>
        <v>182453625</v>
      </c>
      <c r="I13" s="47"/>
      <c r="J13" s="47">
        <f>165955378-5895829</f>
        <v>160059549</v>
      </c>
      <c r="K13" s="57"/>
      <c r="L13" s="56">
        <f>D13-F13</f>
        <v>24919615</v>
      </c>
      <c r="M13" s="57"/>
      <c r="N13" s="57"/>
      <c r="O13" s="57"/>
      <c r="P13" s="57"/>
      <c r="Q13" s="57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</row>
    <row r="14" spans="1:30" s="56" customFormat="1" ht="24" customHeight="1">
      <c r="A14" s="77" t="s">
        <v>36</v>
      </c>
      <c r="B14" s="41"/>
      <c r="C14" s="41"/>
      <c r="D14" s="47">
        <v>36598142</v>
      </c>
      <c r="E14" s="47"/>
      <c r="F14" s="47">
        <v>41321774</v>
      </c>
      <c r="G14" s="57"/>
      <c r="H14" s="47">
        <v>31715104</v>
      </c>
      <c r="I14" s="47"/>
      <c r="J14" s="47">
        <v>39865335</v>
      </c>
      <c r="K14" s="57"/>
      <c r="M14" s="57"/>
      <c r="N14" s="57"/>
      <c r="O14" s="57"/>
      <c r="P14" s="57"/>
      <c r="Q14" s="57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</row>
    <row r="15" spans="1:30" s="56" customFormat="1" ht="24" customHeight="1">
      <c r="A15" s="75" t="s">
        <v>3</v>
      </c>
      <c r="B15" s="41"/>
      <c r="C15" s="41"/>
      <c r="D15" s="78">
        <f>SUM(D9:D14)</f>
        <v>2112691935</v>
      </c>
      <c r="E15" s="47"/>
      <c r="F15" s="78">
        <f>SUM(F9:F14)</f>
        <v>1374801432</v>
      </c>
      <c r="G15" s="57"/>
      <c r="H15" s="78">
        <f>SUM(H9:H14)</f>
        <v>2112491541</v>
      </c>
      <c r="I15" s="57"/>
      <c r="J15" s="78">
        <f>SUM(J9:J14)</f>
        <v>1379155482</v>
      </c>
      <c r="K15" s="57"/>
      <c r="M15" s="57"/>
      <c r="N15" s="57"/>
      <c r="O15" s="57"/>
      <c r="P15" s="57"/>
      <c r="Q15" s="57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</row>
    <row r="16" spans="1:30" s="56" customFormat="1" ht="24" customHeight="1">
      <c r="A16" s="75" t="s">
        <v>17</v>
      </c>
      <c r="B16" s="41"/>
      <c r="C16" s="41"/>
      <c r="D16" s="47"/>
      <c r="E16" s="47"/>
      <c r="F16" s="47"/>
      <c r="G16" s="57"/>
      <c r="H16" s="47"/>
      <c r="I16" s="47"/>
      <c r="J16" s="47"/>
      <c r="K16" s="57"/>
      <c r="M16" s="57"/>
      <c r="N16" s="57"/>
      <c r="O16" s="57"/>
      <c r="P16" s="57"/>
      <c r="Q16" s="57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</row>
    <row r="17" spans="1:30" s="56" customFormat="1" ht="24" customHeight="1">
      <c r="A17" s="77" t="s">
        <v>63</v>
      </c>
      <c r="B17" s="41">
        <v>11</v>
      </c>
      <c r="C17" s="41"/>
      <c r="D17" s="57">
        <v>297015127</v>
      </c>
      <c r="E17" s="47"/>
      <c r="F17" s="57">
        <v>250007576</v>
      </c>
      <c r="G17" s="57"/>
      <c r="H17" s="57">
        <v>290316910</v>
      </c>
      <c r="I17" s="57"/>
      <c r="J17" s="57">
        <v>243391237</v>
      </c>
      <c r="K17" s="57"/>
      <c r="M17" s="57"/>
      <c r="N17" s="57"/>
      <c r="O17" s="57"/>
      <c r="P17" s="57"/>
      <c r="Q17" s="57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</row>
    <row r="18" spans="1:30" s="56" customFormat="1" ht="24" customHeight="1">
      <c r="A18" s="77" t="s">
        <v>182</v>
      </c>
      <c r="B18" s="41" t="s">
        <v>156</v>
      </c>
      <c r="C18" s="41"/>
      <c r="D18" s="22">
        <v>292134640</v>
      </c>
      <c r="E18" s="47"/>
      <c r="F18" s="47">
        <v>204664885</v>
      </c>
      <c r="G18" s="57"/>
      <c r="H18" s="47">
        <v>291893485</v>
      </c>
      <c r="I18" s="47"/>
      <c r="J18" s="47">
        <v>203330240</v>
      </c>
      <c r="K18" s="57"/>
      <c r="M18" s="57"/>
      <c r="N18" s="57"/>
      <c r="O18" s="57"/>
      <c r="P18" s="57"/>
      <c r="Q18" s="57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</row>
    <row r="19" spans="1:30" s="56" customFormat="1" ht="24" customHeight="1">
      <c r="A19" s="77" t="s">
        <v>110</v>
      </c>
      <c r="B19" s="41">
        <v>12</v>
      </c>
      <c r="C19" s="41"/>
      <c r="D19" s="47">
        <v>0</v>
      </c>
      <c r="E19" s="47"/>
      <c r="F19" s="47">
        <v>0</v>
      </c>
      <c r="G19" s="57"/>
      <c r="H19" s="47">
        <v>5002221</v>
      </c>
      <c r="I19" s="47"/>
      <c r="J19" s="47">
        <v>2635874</v>
      </c>
      <c r="K19" s="57"/>
      <c r="M19" s="57"/>
      <c r="N19" s="57"/>
      <c r="O19" s="57"/>
      <c r="P19" s="57"/>
      <c r="Q19" s="57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</row>
    <row r="20" spans="1:30" s="56" customFormat="1" ht="24" customHeight="1">
      <c r="A20" s="77" t="s">
        <v>65</v>
      </c>
      <c r="B20" s="41">
        <v>14</v>
      </c>
      <c r="C20" s="77"/>
      <c r="D20" s="47">
        <v>1667336</v>
      </c>
      <c r="E20" s="47"/>
      <c r="F20" s="57">
        <v>1732900</v>
      </c>
      <c r="G20" s="57"/>
      <c r="H20" s="47">
        <v>1667336</v>
      </c>
      <c r="I20" s="47"/>
      <c r="J20" s="47">
        <v>1732900</v>
      </c>
      <c r="K20" s="57"/>
      <c r="M20" s="57"/>
      <c r="N20" s="57"/>
      <c r="O20" s="57"/>
      <c r="P20" s="57"/>
      <c r="Q20" s="57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</row>
    <row r="21" spans="1:30" s="56" customFormat="1" ht="24" customHeight="1">
      <c r="A21" s="76" t="s">
        <v>80</v>
      </c>
      <c r="B21" s="41">
        <v>15</v>
      </c>
      <c r="C21" s="41"/>
      <c r="D21" s="57">
        <v>924348311</v>
      </c>
      <c r="E21" s="47"/>
      <c r="F21" s="47">
        <v>1101839483</v>
      </c>
      <c r="G21" s="57"/>
      <c r="H21" s="47">
        <v>923395066</v>
      </c>
      <c r="I21" s="47"/>
      <c r="J21" s="47">
        <v>1101819991</v>
      </c>
      <c r="K21" s="57"/>
      <c r="M21" s="57"/>
      <c r="N21" s="57"/>
      <c r="O21" s="57"/>
      <c r="P21" s="57"/>
      <c r="Q21" s="57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</row>
    <row r="22" spans="1:30" s="56" customFormat="1" ht="24" customHeight="1">
      <c r="A22" s="77" t="s">
        <v>81</v>
      </c>
      <c r="B22" s="41">
        <v>16</v>
      </c>
      <c r="C22" s="41"/>
      <c r="D22" s="47">
        <v>7041119</v>
      </c>
      <c r="E22" s="47"/>
      <c r="F22" s="47">
        <v>7353865</v>
      </c>
      <c r="G22" s="57"/>
      <c r="H22" s="47">
        <v>7041119</v>
      </c>
      <c r="I22" s="47"/>
      <c r="J22" s="47">
        <v>7353865</v>
      </c>
      <c r="K22" s="57"/>
      <c r="M22" s="57"/>
      <c r="N22" s="57"/>
      <c r="O22" s="57"/>
      <c r="P22" s="57"/>
      <c r="Q22" s="57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</row>
    <row r="23" spans="1:30" s="56" customFormat="1" ht="24" customHeight="1">
      <c r="A23" s="56" t="s">
        <v>86</v>
      </c>
      <c r="B23" s="41">
        <v>27</v>
      </c>
      <c r="C23" s="41"/>
      <c r="D23" s="22">
        <v>34536471</v>
      </c>
      <c r="E23" s="47"/>
      <c r="F23" s="22">
        <v>28677735</v>
      </c>
      <c r="G23" s="57"/>
      <c r="H23" s="22">
        <v>34204375</v>
      </c>
      <c r="I23" s="47"/>
      <c r="J23" s="22">
        <v>28345639</v>
      </c>
      <c r="K23" s="57"/>
      <c r="M23" s="73"/>
      <c r="N23" s="57"/>
      <c r="O23" s="73"/>
      <c r="P23" s="57"/>
      <c r="Q23" s="73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</row>
    <row r="24" spans="1:30" s="56" customFormat="1" ht="24" customHeight="1">
      <c r="A24" s="56" t="s">
        <v>37</v>
      </c>
      <c r="B24" s="41"/>
      <c r="C24" s="41"/>
      <c r="D24" s="22">
        <v>61108033</v>
      </c>
      <c r="E24" s="47"/>
      <c r="F24" s="47">
        <v>30052116</v>
      </c>
      <c r="G24" s="57"/>
      <c r="H24" s="47">
        <v>59213841</v>
      </c>
      <c r="I24" s="47"/>
      <c r="J24" s="47">
        <v>30052116</v>
      </c>
      <c r="K24" s="57"/>
      <c r="M24" s="57"/>
      <c r="N24" s="57"/>
      <c r="O24" s="57"/>
      <c r="P24" s="57"/>
      <c r="Q24" s="57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</row>
    <row r="25" spans="1:30" s="56" customFormat="1" ht="24" customHeight="1">
      <c r="A25" s="75" t="s">
        <v>18</v>
      </c>
      <c r="B25" s="41"/>
      <c r="C25" s="41"/>
      <c r="D25" s="78">
        <f>SUM(D17:D24)</f>
        <v>1617851037</v>
      </c>
      <c r="E25" s="57"/>
      <c r="F25" s="78">
        <f>SUM(F17:F24)</f>
        <v>1624328560</v>
      </c>
      <c r="G25" s="57"/>
      <c r="H25" s="78">
        <f>SUM(H17:H24)</f>
        <v>1612734353</v>
      </c>
      <c r="I25" s="57"/>
      <c r="J25" s="78">
        <f>SUM(J17:J24)</f>
        <v>1618661862</v>
      </c>
      <c r="K25" s="57"/>
      <c r="M25" s="57"/>
      <c r="N25" s="57"/>
      <c r="O25" s="57"/>
      <c r="P25" s="57"/>
      <c r="Q25" s="57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</row>
    <row r="26" spans="1:30" s="56" customFormat="1" ht="24" customHeight="1" thickBot="1">
      <c r="A26" s="75" t="s">
        <v>4</v>
      </c>
      <c r="B26" s="41"/>
      <c r="C26" s="41"/>
      <c r="D26" s="79">
        <f>SUM(D15,D25)</f>
        <v>3730542972</v>
      </c>
      <c r="E26" s="57"/>
      <c r="F26" s="79">
        <f>SUM(F15,F25)</f>
        <v>2999129992</v>
      </c>
      <c r="G26" s="57"/>
      <c r="H26" s="79">
        <f>SUM(H15,H25)</f>
        <v>3725225894</v>
      </c>
      <c r="I26" s="57"/>
      <c r="J26" s="79">
        <f>SUM(J15,J25)</f>
        <v>2997817344</v>
      </c>
      <c r="K26" s="57"/>
      <c r="M26" s="57"/>
      <c r="N26" s="57"/>
      <c r="O26" s="57"/>
      <c r="P26" s="57"/>
      <c r="Q26" s="57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</row>
    <row r="27" spans="1:30" s="56" customFormat="1" ht="24" customHeight="1" thickTop="1">
      <c r="A27" s="75"/>
      <c r="B27" s="41"/>
      <c r="C27" s="41"/>
      <c r="D27" s="57"/>
      <c r="E27" s="57"/>
      <c r="F27" s="57"/>
      <c r="G27" s="57"/>
      <c r="H27" s="57"/>
      <c r="I27" s="57"/>
      <c r="J27" s="57"/>
      <c r="K27" s="57"/>
      <c r="M27" s="57"/>
      <c r="N27" s="57"/>
      <c r="O27" s="57"/>
      <c r="P27" s="57"/>
      <c r="Q27" s="57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</row>
    <row r="28" spans="1:30" ht="24" customHeight="1">
      <c r="A28" s="4" t="s">
        <v>5</v>
      </c>
      <c r="C28" s="8"/>
      <c r="D28" s="4"/>
      <c r="H28" s="4"/>
      <c r="I28" s="4"/>
      <c r="J28" s="4"/>
      <c r="K28" s="58"/>
      <c r="M28" s="58"/>
      <c r="N28" s="58"/>
      <c r="O28" s="58"/>
      <c r="P28" s="58"/>
      <c r="Q28" s="58"/>
    </row>
    <row r="29" spans="1:30" ht="24" customHeight="1">
      <c r="A29" s="104" t="str">
        <f>A1</f>
        <v>บริษัท ไร้ท์ทันเน็ลลิ่ง จำกัด และบริษัทย่อย</v>
      </c>
      <c r="B29" s="103"/>
      <c r="C29" s="103"/>
      <c r="D29" s="108"/>
      <c r="E29" s="103"/>
      <c r="F29" s="103"/>
      <c r="G29" s="70"/>
      <c r="H29" s="103"/>
      <c r="I29" s="103"/>
      <c r="J29" s="103"/>
      <c r="K29" s="70"/>
      <c r="M29" s="70"/>
      <c r="N29" s="70"/>
      <c r="O29" s="70"/>
      <c r="P29" s="70"/>
      <c r="Q29" s="70"/>
    </row>
    <row r="30" spans="1:30" ht="24" customHeight="1">
      <c r="A30" s="104" t="s">
        <v>66</v>
      </c>
      <c r="B30" s="103"/>
      <c r="C30" s="103"/>
      <c r="D30" s="108"/>
      <c r="E30" s="103"/>
      <c r="F30" s="103"/>
      <c r="G30" s="70"/>
      <c r="H30" s="103"/>
      <c r="I30" s="103"/>
      <c r="J30" s="103"/>
      <c r="K30" s="70"/>
      <c r="M30" s="70"/>
      <c r="N30" s="70"/>
      <c r="O30" s="70"/>
      <c r="P30" s="70"/>
      <c r="Q30" s="70"/>
    </row>
    <row r="31" spans="1:30" ht="24" customHeight="1">
      <c r="A31" s="104" t="s">
        <v>179</v>
      </c>
      <c r="B31" s="103"/>
      <c r="C31" s="103"/>
      <c r="D31" s="108"/>
      <c r="E31" s="103"/>
      <c r="F31" s="103"/>
      <c r="G31" s="70"/>
      <c r="H31" s="103"/>
      <c r="I31" s="103"/>
      <c r="J31" s="103"/>
      <c r="K31" s="70"/>
      <c r="M31" s="70"/>
      <c r="N31" s="70"/>
      <c r="O31" s="70"/>
      <c r="P31" s="70"/>
      <c r="Q31" s="70"/>
    </row>
    <row r="32" spans="1:30" ht="24" customHeight="1">
      <c r="A32" s="112" t="s">
        <v>135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M32" s="58"/>
      <c r="N32" s="58"/>
      <c r="O32" s="58"/>
      <c r="P32" s="58"/>
      <c r="Q32" s="58"/>
    </row>
    <row r="33" spans="1:30" s="27" customFormat="1" ht="24" customHeight="1">
      <c r="B33" s="28"/>
      <c r="C33" s="28"/>
      <c r="D33" s="113" t="s">
        <v>0</v>
      </c>
      <c r="E33" s="113"/>
      <c r="F33" s="113"/>
      <c r="G33" s="71"/>
      <c r="H33" s="113" t="s">
        <v>29</v>
      </c>
      <c r="I33" s="113"/>
      <c r="J33" s="113"/>
      <c r="K33" s="113"/>
      <c r="M33" s="111"/>
      <c r="N33" s="111"/>
      <c r="O33" s="111"/>
      <c r="P33" s="111"/>
      <c r="Q33" s="11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</row>
    <row r="34" spans="1:30" ht="24" customHeight="1">
      <c r="B34" s="30" t="s">
        <v>1</v>
      </c>
      <c r="C34" s="30"/>
      <c r="D34" s="91">
        <v>2562</v>
      </c>
      <c r="E34" s="91"/>
      <c r="F34" s="91">
        <v>2561</v>
      </c>
      <c r="G34" s="91"/>
      <c r="H34" s="91">
        <v>2562</v>
      </c>
      <c r="I34" s="91"/>
      <c r="J34" s="91">
        <v>2561</v>
      </c>
      <c r="K34" s="34"/>
      <c r="M34" s="34"/>
      <c r="N34" s="34"/>
      <c r="O34" s="34"/>
      <c r="P34" s="34"/>
      <c r="Q34" s="34"/>
    </row>
    <row r="35" spans="1:30" s="56" customFormat="1" ht="24" customHeight="1">
      <c r="A35" s="75" t="s">
        <v>48</v>
      </c>
      <c r="B35" s="41"/>
      <c r="C35" s="41"/>
      <c r="D35" s="80"/>
      <c r="E35" s="80"/>
      <c r="F35" s="80"/>
      <c r="G35" s="81"/>
      <c r="H35" s="80"/>
      <c r="I35" s="80"/>
      <c r="J35" s="80"/>
      <c r="K35" s="81"/>
      <c r="M35" s="81"/>
      <c r="N35" s="81"/>
      <c r="O35" s="81"/>
      <c r="P35" s="81"/>
      <c r="Q35" s="81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</row>
    <row r="36" spans="1:30" s="56" customFormat="1" ht="24" customHeight="1">
      <c r="A36" s="75" t="s">
        <v>6</v>
      </c>
      <c r="B36" s="41"/>
      <c r="C36" s="41"/>
      <c r="D36" s="22"/>
      <c r="E36" s="22"/>
      <c r="F36" s="22"/>
      <c r="G36" s="73"/>
      <c r="H36" s="22"/>
      <c r="I36" s="22"/>
      <c r="J36" s="22"/>
      <c r="K36" s="73"/>
      <c r="M36" s="73"/>
      <c r="N36" s="73"/>
      <c r="O36" s="73"/>
      <c r="P36" s="73"/>
      <c r="Q36" s="73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</row>
    <row r="37" spans="1:30" s="56" customFormat="1" ht="24" customHeight="1">
      <c r="A37" s="56" t="s">
        <v>38</v>
      </c>
      <c r="B37" s="41">
        <v>17</v>
      </c>
      <c r="C37" s="41"/>
      <c r="D37" s="47">
        <v>1008089716</v>
      </c>
      <c r="E37" s="47"/>
      <c r="F37" s="47">
        <v>552369033</v>
      </c>
      <c r="G37" s="57"/>
      <c r="H37" s="47">
        <v>1000089716</v>
      </c>
      <c r="I37" s="47"/>
      <c r="J37" s="47">
        <v>517369033</v>
      </c>
      <c r="K37" s="57"/>
      <c r="M37" s="57"/>
      <c r="N37" s="57"/>
      <c r="O37" s="57"/>
      <c r="P37" s="57"/>
      <c r="Q37" s="57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</row>
    <row r="38" spans="1:30" s="56" customFormat="1" ht="24" customHeight="1">
      <c r="A38" s="56" t="s">
        <v>82</v>
      </c>
      <c r="B38" s="41" t="s">
        <v>186</v>
      </c>
      <c r="C38" s="41"/>
      <c r="D38" s="47">
        <v>744396887</v>
      </c>
      <c r="E38" s="47"/>
      <c r="F38" s="47">
        <v>572253678</v>
      </c>
      <c r="G38" s="57"/>
      <c r="H38" s="22">
        <v>745104280</v>
      </c>
      <c r="I38" s="22"/>
      <c r="J38" s="22">
        <v>602030776</v>
      </c>
      <c r="K38" s="73"/>
      <c r="L38" s="56">
        <f>D38-F38</f>
        <v>172143209</v>
      </c>
      <c r="M38" s="73"/>
      <c r="N38" s="73"/>
      <c r="O38" s="73"/>
      <c r="P38" s="73"/>
      <c r="Q38" s="73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</row>
    <row r="39" spans="1:30" s="56" customFormat="1" ht="24" customHeight="1">
      <c r="A39" s="56" t="s">
        <v>98</v>
      </c>
      <c r="B39" s="41"/>
      <c r="C39" s="41"/>
      <c r="D39" s="22"/>
      <c r="E39" s="47"/>
      <c r="F39" s="47"/>
      <c r="G39" s="57"/>
      <c r="H39" s="22"/>
      <c r="I39" s="47"/>
      <c r="J39" s="47"/>
      <c r="K39" s="57"/>
      <c r="M39" s="57"/>
      <c r="N39" s="57"/>
      <c r="O39" s="57"/>
      <c r="P39" s="57"/>
      <c r="Q39" s="57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</row>
    <row r="40" spans="1:30" s="56" customFormat="1" ht="24" customHeight="1">
      <c r="A40" s="56" t="s">
        <v>99</v>
      </c>
      <c r="B40" s="41">
        <v>21</v>
      </c>
      <c r="C40" s="41"/>
      <c r="D40" s="22">
        <v>116925964</v>
      </c>
      <c r="E40" s="47"/>
      <c r="F40" s="47">
        <v>101421406</v>
      </c>
      <c r="G40" s="57"/>
      <c r="H40" s="22">
        <v>116925964</v>
      </c>
      <c r="I40" s="47"/>
      <c r="J40" s="47">
        <v>101421406</v>
      </c>
      <c r="K40" s="57"/>
      <c r="M40" s="57"/>
      <c r="N40" s="57"/>
      <c r="O40" s="57"/>
      <c r="P40" s="57"/>
      <c r="Q40" s="57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</row>
    <row r="41" spans="1:30" s="56" customFormat="1" ht="24" customHeight="1">
      <c r="A41" s="77" t="s">
        <v>100</v>
      </c>
      <c r="B41" s="41"/>
      <c r="C41" s="41"/>
      <c r="D41" s="22"/>
      <c r="E41" s="47"/>
      <c r="F41" s="47"/>
      <c r="G41" s="57"/>
      <c r="H41" s="22"/>
      <c r="I41" s="47"/>
      <c r="J41" s="47"/>
      <c r="K41" s="57"/>
      <c r="M41" s="57"/>
      <c r="N41" s="57"/>
      <c r="O41" s="57"/>
      <c r="P41" s="57"/>
      <c r="Q41" s="57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</row>
    <row r="42" spans="1:30" s="56" customFormat="1" ht="24" customHeight="1">
      <c r="A42" s="77" t="s">
        <v>99</v>
      </c>
      <c r="B42" s="41">
        <v>22</v>
      </c>
      <c r="C42" s="41"/>
      <c r="D42" s="22">
        <v>192179356</v>
      </c>
      <c r="E42" s="47"/>
      <c r="F42" s="47">
        <v>71923716</v>
      </c>
      <c r="G42" s="57"/>
      <c r="H42" s="22">
        <v>192179356</v>
      </c>
      <c r="I42" s="47"/>
      <c r="J42" s="47">
        <v>71923716</v>
      </c>
      <c r="K42" s="57"/>
      <c r="M42" s="57"/>
      <c r="N42" s="57"/>
      <c r="O42" s="57"/>
      <c r="P42" s="57"/>
      <c r="Q42" s="57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</row>
    <row r="43" spans="1:30" s="56" customFormat="1" ht="24" customHeight="1">
      <c r="A43" s="77" t="s">
        <v>101</v>
      </c>
      <c r="B43" s="41">
        <v>6</v>
      </c>
      <c r="C43" s="41"/>
      <c r="D43" s="22">
        <v>0</v>
      </c>
      <c r="E43" s="47"/>
      <c r="F43" s="47">
        <v>0</v>
      </c>
      <c r="G43" s="57"/>
      <c r="H43" s="22">
        <v>17040000</v>
      </c>
      <c r="I43" s="47"/>
      <c r="J43" s="47">
        <v>17040000</v>
      </c>
      <c r="K43" s="57"/>
      <c r="M43" s="57"/>
      <c r="N43" s="57"/>
      <c r="O43" s="57"/>
      <c r="P43" s="57"/>
      <c r="Q43" s="57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</row>
    <row r="44" spans="1:30" s="56" customFormat="1" ht="24" customHeight="1">
      <c r="A44" s="77" t="s">
        <v>183</v>
      </c>
      <c r="B44" s="41" t="s">
        <v>156</v>
      </c>
      <c r="C44" s="41"/>
      <c r="D44" s="22">
        <v>811444501</v>
      </c>
      <c r="E44" s="47"/>
      <c r="F44" s="47">
        <v>777104524</v>
      </c>
      <c r="G44" s="57"/>
      <c r="H44" s="22">
        <v>802731211</v>
      </c>
      <c r="I44" s="47"/>
      <c r="J44" s="47">
        <v>777457342</v>
      </c>
      <c r="K44" s="57"/>
      <c r="M44" s="57"/>
      <c r="N44" s="57"/>
      <c r="O44" s="57"/>
      <c r="P44" s="57"/>
      <c r="Q44" s="57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</row>
    <row r="45" spans="1:30" s="56" customFormat="1" ht="24" customHeight="1">
      <c r="A45" s="77" t="s">
        <v>94</v>
      </c>
      <c r="B45" s="41"/>
      <c r="C45" s="41"/>
      <c r="D45" s="22">
        <v>2159217</v>
      </c>
      <c r="E45" s="47"/>
      <c r="F45" s="47">
        <v>2525937</v>
      </c>
      <c r="G45" s="57"/>
      <c r="H45" s="22">
        <v>1662711</v>
      </c>
      <c r="I45" s="47"/>
      <c r="J45" s="47">
        <v>2525937</v>
      </c>
      <c r="K45" s="57"/>
      <c r="M45" s="57"/>
      <c r="N45" s="57"/>
      <c r="O45" s="57"/>
      <c r="P45" s="57"/>
      <c r="Q45" s="57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</row>
    <row r="46" spans="1:30" s="56" customFormat="1" ht="24" customHeight="1">
      <c r="A46" s="56" t="s">
        <v>107</v>
      </c>
      <c r="B46" s="41">
        <v>20</v>
      </c>
      <c r="C46" s="41"/>
      <c r="D46" s="22">
        <v>10996106</v>
      </c>
      <c r="E46" s="47"/>
      <c r="F46" s="47">
        <v>11595640</v>
      </c>
      <c r="G46" s="57"/>
      <c r="H46" s="22">
        <v>10996106</v>
      </c>
      <c r="I46" s="57"/>
      <c r="J46" s="47">
        <v>11595640</v>
      </c>
      <c r="K46" s="57"/>
      <c r="M46" s="57"/>
      <c r="N46" s="57"/>
      <c r="O46" s="57"/>
      <c r="P46" s="57"/>
      <c r="Q46" s="57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</row>
    <row r="47" spans="1:30" s="56" customFormat="1" ht="24" customHeight="1">
      <c r="A47" s="77" t="s">
        <v>146</v>
      </c>
      <c r="B47" s="41"/>
      <c r="C47" s="41"/>
      <c r="D47" s="22">
        <v>6323415</v>
      </c>
      <c r="E47" s="47"/>
      <c r="F47" s="47">
        <v>0</v>
      </c>
      <c r="G47" s="57"/>
      <c r="H47" s="47">
        <v>4130070</v>
      </c>
      <c r="I47" s="47"/>
      <c r="J47" s="47">
        <v>0</v>
      </c>
      <c r="K47" s="57"/>
      <c r="M47" s="57"/>
      <c r="N47" s="57"/>
      <c r="O47" s="57"/>
      <c r="P47" s="57"/>
      <c r="Q47" s="57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</row>
    <row r="48" spans="1:30" s="56" customFormat="1" ht="24" customHeight="1">
      <c r="A48" s="77" t="s">
        <v>39</v>
      </c>
      <c r="B48" s="41"/>
      <c r="C48" s="41"/>
      <c r="D48" s="47">
        <v>61915174</v>
      </c>
      <c r="E48" s="57"/>
      <c r="F48" s="57">
        <v>13040464</v>
      </c>
      <c r="G48" s="57"/>
      <c r="H48" s="47">
        <v>62088409</v>
      </c>
      <c r="I48" s="57"/>
      <c r="J48" s="57">
        <v>11880797</v>
      </c>
      <c r="K48" s="57"/>
      <c r="M48" s="57"/>
      <c r="N48" s="57"/>
      <c r="O48" s="57"/>
      <c r="P48" s="57"/>
      <c r="Q48" s="57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</row>
    <row r="49" spans="1:30" s="56" customFormat="1" ht="24" customHeight="1">
      <c r="A49" s="75" t="s">
        <v>7</v>
      </c>
      <c r="B49" s="41"/>
      <c r="C49" s="41"/>
      <c r="D49" s="78">
        <f>SUM(D37:D48)</f>
        <v>2954430336</v>
      </c>
      <c r="E49" s="57"/>
      <c r="F49" s="78">
        <f>SUM(F37:F48)</f>
        <v>2102234398</v>
      </c>
      <c r="G49" s="57"/>
      <c r="H49" s="78">
        <f>SUM(H37:H48)</f>
        <v>2952947823</v>
      </c>
      <c r="I49" s="57"/>
      <c r="J49" s="78">
        <f>SUM(J37:J48)</f>
        <v>2113244647</v>
      </c>
      <c r="K49" s="57"/>
      <c r="M49" s="57"/>
      <c r="N49" s="57"/>
      <c r="O49" s="57"/>
      <c r="P49" s="57"/>
      <c r="Q49" s="57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</row>
    <row r="50" spans="1:30" s="56" customFormat="1" ht="24" customHeight="1">
      <c r="A50" s="75" t="s">
        <v>19</v>
      </c>
      <c r="B50" s="41"/>
      <c r="C50" s="41"/>
      <c r="D50" s="57"/>
      <c r="E50" s="57"/>
      <c r="F50" s="57"/>
      <c r="G50" s="57"/>
      <c r="H50" s="57"/>
      <c r="I50" s="57"/>
      <c r="J50" s="57"/>
      <c r="K50" s="57"/>
      <c r="M50" s="57"/>
      <c r="N50" s="57"/>
      <c r="O50" s="57"/>
      <c r="P50" s="57"/>
      <c r="Q50" s="57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</row>
    <row r="51" spans="1:30" s="56" customFormat="1" ht="24" customHeight="1">
      <c r="A51" s="56" t="s">
        <v>149</v>
      </c>
      <c r="B51" s="41"/>
      <c r="C51" s="41"/>
      <c r="D51" s="57"/>
      <c r="E51" s="57"/>
      <c r="F51" s="57"/>
      <c r="G51" s="57"/>
      <c r="H51" s="22"/>
      <c r="I51" s="57"/>
      <c r="J51" s="22"/>
      <c r="K51" s="57"/>
      <c r="M51" s="73"/>
      <c r="N51" s="57"/>
      <c r="O51" s="74"/>
      <c r="P51" s="57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</row>
    <row r="52" spans="1:30" s="56" customFormat="1" ht="24" customHeight="1">
      <c r="A52" s="56" t="s">
        <v>150</v>
      </c>
      <c r="B52" s="41">
        <v>19</v>
      </c>
      <c r="C52" s="41"/>
      <c r="D52" s="57">
        <v>0</v>
      </c>
      <c r="E52" s="47"/>
      <c r="F52" s="57">
        <v>91778047</v>
      </c>
      <c r="G52" s="57"/>
      <c r="H52" s="22">
        <v>0</v>
      </c>
      <c r="I52" s="47"/>
      <c r="J52" s="57">
        <v>91778047</v>
      </c>
      <c r="K52" s="57"/>
      <c r="M52" s="73"/>
      <c r="N52" s="57"/>
      <c r="O52" s="57"/>
      <c r="P52" s="57"/>
      <c r="Q52" s="57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</row>
    <row r="53" spans="1:30" s="56" customFormat="1" ht="24" customHeight="1">
      <c r="A53" s="56" t="s">
        <v>140</v>
      </c>
      <c r="B53" s="41"/>
      <c r="C53" s="41"/>
      <c r="D53" s="22"/>
      <c r="E53" s="57"/>
      <c r="F53" s="57"/>
      <c r="G53" s="57"/>
      <c r="H53" s="22"/>
      <c r="I53" s="57"/>
      <c r="J53" s="22"/>
      <c r="K53" s="57"/>
      <c r="M53" s="74"/>
      <c r="N53" s="57"/>
      <c r="O53" s="74"/>
      <c r="P53" s="57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</row>
    <row r="54" spans="1:30" s="56" customFormat="1" ht="24" customHeight="1">
      <c r="A54" s="56" t="s">
        <v>141</v>
      </c>
      <c r="B54" s="41">
        <v>21</v>
      </c>
      <c r="C54" s="41"/>
      <c r="D54" s="22">
        <v>115384994</v>
      </c>
      <c r="E54" s="47"/>
      <c r="F54" s="57">
        <v>158648498</v>
      </c>
      <c r="G54" s="57"/>
      <c r="H54" s="22">
        <v>115384994</v>
      </c>
      <c r="I54" s="47"/>
      <c r="J54" s="57">
        <v>158648498</v>
      </c>
      <c r="K54" s="57"/>
      <c r="M54" s="57"/>
      <c r="N54" s="57"/>
      <c r="O54" s="57"/>
      <c r="P54" s="57"/>
      <c r="Q54" s="57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</row>
    <row r="55" spans="1:30" s="56" customFormat="1" ht="24" customHeight="1">
      <c r="A55" s="56" t="s">
        <v>142</v>
      </c>
      <c r="B55" s="41"/>
      <c r="C55" s="41"/>
      <c r="D55" s="22"/>
      <c r="E55" s="47"/>
      <c r="F55" s="47"/>
      <c r="G55" s="57"/>
      <c r="H55" s="22"/>
      <c r="I55" s="47"/>
      <c r="J55" s="57"/>
      <c r="K55" s="57"/>
      <c r="M55" s="57"/>
      <c r="N55" s="57"/>
      <c r="O55" s="57"/>
      <c r="P55" s="57"/>
      <c r="Q55" s="57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</row>
    <row r="56" spans="1:30" s="56" customFormat="1" ht="24" customHeight="1">
      <c r="A56" s="56" t="s">
        <v>141</v>
      </c>
      <c r="B56" s="41">
        <v>22</v>
      </c>
      <c r="C56" s="41"/>
      <c r="D56" s="22">
        <v>4618850</v>
      </c>
      <c r="E56" s="47"/>
      <c r="F56" s="47">
        <v>142356188</v>
      </c>
      <c r="G56" s="57"/>
      <c r="H56" s="22">
        <v>4618850</v>
      </c>
      <c r="I56" s="47"/>
      <c r="J56" s="57">
        <v>142356188</v>
      </c>
      <c r="K56" s="57"/>
      <c r="M56" s="57"/>
      <c r="N56" s="57"/>
      <c r="O56" s="57"/>
      <c r="P56" s="57"/>
      <c r="Q56" s="57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</row>
    <row r="57" spans="1:30" s="56" customFormat="1" ht="24" customHeight="1">
      <c r="A57" s="56" t="s">
        <v>67</v>
      </c>
      <c r="B57" s="41">
        <v>23</v>
      </c>
      <c r="C57" s="41"/>
      <c r="D57" s="22">
        <v>47683254</v>
      </c>
      <c r="E57" s="47"/>
      <c r="F57" s="47">
        <v>32927629</v>
      </c>
      <c r="G57" s="57"/>
      <c r="H57" s="22">
        <v>47683254</v>
      </c>
      <c r="I57" s="57"/>
      <c r="J57" s="47">
        <v>32927629</v>
      </c>
      <c r="K57" s="57"/>
      <c r="M57" s="57"/>
      <c r="N57" s="57"/>
      <c r="O57" s="57"/>
      <c r="P57" s="57"/>
      <c r="Q57" s="57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</row>
    <row r="58" spans="1:30" s="56" customFormat="1" ht="24" customHeight="1">
      <c r="A58" s="56" t="s">
        <v>87</v>
      </c>
      <c r="B58" s="41">
        <v>27</v>
      </c>
      <c r="C58" s="41"/>
      <c r="D58" s="22">
        <v>0</v>
      </c>
      <c r="E58" s="47"/>
      <c r="F58" s="47">
        <v>13007478</v>
      </c>
      <c r="G58" s="57"/>
      <c r="H58" s="22">
        <v>0</v>
      </c>
      <c r="I58" s="57"/>
      <c r="J58" s="47">
        <v>13007478</v>
      </c>
      <c r="K58" s="57"/>
      <c r="M58" s="57"/>
      <c r="N58" s="57"/>
      <c r="O58" s="57"/>
      <c r="P58" s="57"/>
      <c r="Q58" s="57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</row>
    <row r="59" spans="1:30" s="56" customFormat="1" ht="24" customHeight="1">
      <c r="A59" s="56" t="s">
        <v>102</v>
      </c>
      <c r="B59" s="41"/>
      <c r="C59" s="41"/>
      <c r="D59" s="82">
        <v>21081289</v>
      </c>
      <c r="E59" s="47"/>
      <c r="F59" s="46">
        <v>1414993</v>
      </c>
      <c r="G59" s="57"/>
      <c r="H59" s="82">
        <v>21081289</v>
      </c>
      <c r="I59" s="57"/>
      <c r="J59" s="46">
        <v>1414994</v>
      </c>
      <c r="K59" s="57"/>
      <c r="M59" s="57"/>
      <c r="N59" s="57"/>
      <c r="O59" s="57"/>
      <c r="P59" s="57"/>
      <c r="Q59" s="57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</row>
    <row r="60" spans="1:30" ht="24" customHeight="1">
      <c r="A60" s="75" t="s">
        <v>20</v>
      </c>
      <c r="B60" s="41"/>
      <c r="C60" s="41"/>
      <c r="D60" s="46">
        <f>SUM(D52:D59)</f>
        <v>188768387</v>
      </c>
      <c r="E60" s="47"/>
      <c r="F60" s="46">
        <f>SUM(F52:F59)</f>
        <v>440132833</v>
      </c>
      <c r="G60" s="57"/>
      <c r="H60" s="46">
        <f>SUM(H52:H59)</f>
        <v>188768387</v>
      </c>
      <c r="I60" s="57"/>
      <c r="J60" s="46">
        <f>SUM(J52:J59)</f>
        <v>440132834</v>
      </c>
      <c r="K60" s="57"/>
      <c r="M60" s="57"/>
      <c r="N60" s="57"/>
      <c r="O60" s="57"/>
      <c r="P60" s="57"/>
      <c r="Q60" s="57"/>
    </row>
    <row r="61" spans="1:30" ht="24" customHeight="1">
      <c r="A61" s="75" t="s">
        <v>8</v>
      </c>
      <c r="B61" s="41"/>
      <c r="C61" s="41"/>
      <c r="D61" s="46">
        <f>SUM(D49,D60)</f>
        <v>3143198723</v>
      </c>
      <c r="E61" s="83"/>
      <c r="F61" s="46">
        <f>SUM(F49,F60)</f>
        <v>2542367231</v>
      </c>
      <c r="G61" s="83"/>
      <c r="H61" s="46">
        <f>SUM(H49,H60)</f>
        <v>3141716210</v>
      </c>
      <c r="I61" s="83"/>
      <c r="J61" s="46">
        <f>SUM(J49,J60)</f>
        <v>2553377481</v>
      </c>
      <c r="K61" s="83"/>
      <c r="M61" s="57"/>
      <c r="N61" s="83"/>
      <c r="O61" s="57"/>
      <c r="P61" s="83"/>
      <c r="Q61" s="57"/>
    </row>
    <row r="62" spans="1:30" ht="24" customHeight="1">
      <c r="A62" s="75"/>
      <c r="B62" s="41"/>
      <c r="C62" s="41"/>
      <c r="D62" s="84"/>
      <c r="E62" s="83"/>
      <c r="F62" s="84"/>
      <c r="G62" s="83"/>
      <c r="H62" s="84"/>
      <c r="I62" s="83"/>
      <c r="J62" s="84"/>
      <c r="K62" s="83"/>
      <c r="M62" s="83"/>
      <c r="N62" s="83"/>
      <c r="O62" s="83"/>
      <c r="P62" s="83"/>
      <c r="Q62" s="83"/>
    </row>
    <row r="63" spans="1:30" ht="24" customHeight="1">
      <c r="A63" s="4" t="s">
        <v>5</v>
      </c>
      <c r="C63" s="8"/>
      <c r="D63" s="4"/>
      <c r="F63" s="8"/>
      <c r="H63" s="4"/>
      <c r="I63" s="4"/>
      <c r="J63" s="4"/>
      <c r="K63" s="58"/>
      <c r="M63" s="58"/>
      <c r="N63" s="58"/>
      <c r="O63" s="58"/>
      <c r="P63" s="58"/>
      <c r="Q63" s="58"/>
    </row>
    <row r="64" spans="1:30" ht="24" customHeight="1">
      <c r="A64" s="104" t="str">
        <f>A1</f>
        <v>บริษัท ไร้ท์ทันเน็ลลิ่ง จำกัด และบริษัทย่อย</v>
      </c>
      <c r="B64" s="103"/>
      <c r="C64" s="103"/>
      <c r="D64" s="108"/>
      <c r="E64" s="103"/>
      <c r="F64" s="103"/>
      <c r="G64" s="70"/>
      <c r="H64" s="103"/>
      <c r="I64" s="103"/>
      <c r="J64" s="103"/>
      <c r="K64" s="70"/>
      <c r="M64" s="70"/>
      <c r="N64" s="70"/>
      <c r="O64" s="70"/>
      <c r="P64" s="70"/>
      <c r="Q64" s="70"/>
    </row>
    <row r="65" spans="1:30" ht="24" customHeight="1">
      <c r="A65" s="104" t="s">
        <v>66</v>
      </c>
      <c r="B65" s="103"/>
      <c r="C65" s="103"/>
      <c r="D65" s="108"/>
      <c r="E65" s="103"/>
      <c r="F65" s="103"/>
      <c r="G65" s="70"/>
      <c r="H65" s="103"/>
      <c r="I65" s="103"/>
      <c r="J65" s="103"/>
      <c r="K65" s="70"/>
      <c r="M65" s="70"/>
      <c r="N65" s="70"/>
      <c r="O65" s="70"/>
      <c r="P65" s="70"/>
      <c r="Q65" s="70"/>
    </row>
    <row r="66" spans="1:30" ht="24" customHeight="1">
      <c r="A66" s="104" t="s">
        <v>179</v>
      </c>
      <c r="B66" s="103"/>
      <c r="C66" s="103"/>
      <c r="D66" s="108"/>
      <c r="E66" s="103"/>
      <c r="F66" s="103"/>
      <c r="G66" s="70"/>
      <c r="H66" s="103"/>
      <c r="I66" s="103"/>
      <c r="J66" s="103"/>
      <c r="K66" s="70"/>
      <c r="M66" s="70"/>
      <c r="N66" s="70"/>
      <c r="O66" s="70"/>
      <c r="P66" s="70"/>
      <c r="Q66" s="70"/>
    </row>
    <row r="67" spans="1:30" ht="24" customHeight="1">
      <c r="A67" s="112" t="s">
        <v>135</v>
      </c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M67" s="58"/>
      <c r="N67" s="58"/>
      <c r="O67" s="58"/>
      <c r="P67" s="58"/>
      <c r="Q67" s="58"/>
    </row>
    <row r="68" spans="1:30" s="27" customFormat="1" ht="24" customHeight="1">
      <c r="B68" s="28"/>
      <c r="C68" s="28"/>
      <c r="D68" s="113" t="s">
        <v>0</v>
      </c>
      <c r="E68" s="113"/>
      <c r="F68" s="113"/>
      <c r="G68" s="71"/>
      <c r="H68" s="113" t="s">
        <v>29</v>
      </c>
      <c r="I68" s="113"/>
      <c r="J68" s="113"/>
      <c r="K68" s="113"/>
      <c r="M68" s="111"/>
      <c r="N68" s="111"/>
      <c r="O68" s="111"/>
      <c r="P68" s="111"/>
      <c r="Q68" s="11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</row>
    <row r="69" spans="1:30" ht="24" customHeight="1">
      <c r="B69" s="30" t="s">
        <v>1</v>
      </c>
      <c r="C69" s="30"/>
      <c r="D69" s="91">
        <v>2562</v>
      </c>
      <c r="E69" s="91"/>
      <c r="F69" s="91">
        <v>2561</v>
      </c>
      <c r="G69" s="91"/>
      <c r="H69" s="91">
        <v>2562</v>
      </c>
      <c r="I69" s="91"/>
      <c r="J69" s="91">
        <v>2561</v>
      </c>
      <c r="K69" s="34"/>
      <c r="M69" s="34"/>
      <c r="N69" s="34"/>
      <c r="O69" s="34"/>
      <c r="P69" s="34"/>
      <c r="Q69" s="34"/>
    </row>
    <row r="70" spans="1:30" s="56" customFormat="1" ht="24" customHeight="1">
      <c r="A70" s="75" t="s">
        <v>9</v>
      </c>
      <c r="B70" s="41"/>
      <c r="C70" s="41"/>
      <c r="D70" s="22"/>
      <c r="E70" s="22"/>
      <c r="F70" s="22"/>
      <c r="G70" s="73"/>
      <c r="H70" s="22"/>
      <c r="I70" s="22"/>
      <c r="J70" s="22"/>
      <c r="K70" s="73"/>
      <c r="M70" s="73"/>
      <c r="N70" s="73"/>
      <c r="O70" s="73"/>
      <c r="P70" s="73"/>
      <c r="Q70" s="73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</row>
    <row r="71" spans="1:30" s="56" customFormat="1" ht="24" customHeight="1">
      <c r="A71" s="56" t="s">
        <v>11</v>
      </c>
      <c r="B71" s="41"/>
      <c r="C71" s="41"/>
      <c r="D71" s="22"/>
      <c r="E71" s="22"/>
      <c r="F71" s="22"/>
      <c r="G71" s="73"/>
      <c r="H71" s="73"/>
      <c r="I71" s="73"/>
      <c r="J71" s="73"/>
      <c r="K71" s="73"/>
      <c r="M71" s="73"/>
      <c r="N71" s="73"/>
      <c r="O71" s="73"/>
      <c r="P71" s="73"/>
      <c r="Q71" s="73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</row>
    <row r="72" spans="1:30" s="56" customFormat="1" ht="24" customHeight="1">
      <c r="A72" s="56" t="s">
        <v>40</v>
      </c>
      <c r="B72" s="41"/>
      <c r="C72" s="41"/>
      <c r="D72" s="22"/>
      <c r="E72" s="73"/>
      <c r="F72" s="22"/>
      <c r="G72" s="73"/>
      <c r="H72" s="73"/>
      <c r="I72" s="73"/>
      <c r="J72" s="73"/>
      <c r="K72" s="73"/>
      <c r="M72" s="73"/>
      <c r="N72" s="73"/>
      <c r="O72" s="73"/>
      <c r="P72" s="73"/>
      <c r="Q72" s="73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</row>
    <row r="73" spans="1:30" s="56" customFormat="1" ht="24" customHeight="1" thickBot="1">
      <c r="A73" s="56" t="s">
        <v>111</v>
      </c>
      <c r="B73" s="41"/>
      <c r="C73" s="41"/>
      <c r="D73" s="79">
        <v>400000000</v>
      </c>
      <c r="E73" s="57"/>
      <c r="F73" s="79">
        <v>400000000</v>
      </c>
      <c r="G73" s="57"/>
      <c r="H73" s="79">
        <v>400000000</v>
      </c>
      <c r="I73" s="57"/>
      <c r="J73" s="79">
        <v>400000000</v>
      </c>
      <c r="K73" s="57"/>
      <c r="M73" s="57"/>
      <c r="N73" s="57"/>
      <c r="O73" s="57"/>
      <c r="P73" s="57"/>
      <c r="Q73" s="57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</row>
    <row r="74" spans="1:30" s="56" customFormat="1" ht="24" customHeight="1" thickTop="1">
      <c r="A74" s="56" t="s">
        <v>93</v>
      </c>
      <c r="B74" s="41"/>
      <c r="C74" s="41"/>
      <c r="D74" s="22"/>
      <c r="E74" s="47"/>
      <c r="F74" s="22"/>
      <c r="G74" s="57"/>
      <c r="H74" s="47"/>
      <c r="I74" s="47"/>
      <c r="J74" s="47"/>
      <c r="K74" s="57"/>
      <c r="M74" s="57"/>
      <c r="N74" s="57"/>
      <c r="O74" s="57"/>
      <c r="P74" s="57"/>
      <c r="Q74" s="57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</row>
    <row r="75" spans="1:30" s="56" customFormat="1" ht="24" customHeight="1">
      <c r="A75" s="56" t="s">
        <v>111</v>
      </c>
      <c r="B75" s="41"/>
      <c r="C75" s="41"/>
      <c r="D75" s="47">
        <v>400000000</v>
      </c>
      <c r="E75" s="47"/>
      <c r="F75" s="47">
        <v>400000000</v>
      </c>
      <c r="G75" s="57"/>
      <c r="H75" s="57">
        <v>400000000</v>
      </c>
      <c r="I75" s="57"/>
      <c r="J75" s="57">
        <v>400000000</v>
      </c>
      <c r="K75" s="57"/>
      <c r="M75" s="57"/>
      <c r="N75" s="57"/>
      <c r="O75" s="57"/>
      <c r="P75" s="57"/>
      <c r="Q75" s="57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</row>
    <row r="76" spans="1:30" s="56" customFormat="1" ht="24" customHeight="1">
      <c r="A76" s="56" t="s">
        <v>55</v>
      </c>
      <c r="B76" s="41"/>
      <c r="C76" s="41"/>
      <c r="D76" s="57">
        <v>6000000</v>
      </c>
      <c r="E76" s="47"/>
      <c r="F76" s="57">
        <v>6000000</v>
      </c>
      <c r="G76" s="57"/>
      <c r="H76" s="57">
        <v>6000000</v>
      </c>
      <c r="I76" s="57"/>
      <c r="J76" s="57">
        <v>6000000</v>
      </c>
      <c r="K76" s="57"/>
      <c r="M76" s="57"/>
      <c r="N76" s="57"/>
      <c r="O76" s="57"/>
      <c r="P76" s="57"/>
      <c r="Q76" s="57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</row>
    <row r="77" spans="1:30" s="56" customFormat="1" ht="24" customHeight="1">
      <c r="A77" s="56" t="s">
        <v>28</v>
      </c>
      <c r="B77" s="41"/>
      <c r="C77" s="41"/>
      <c r="D77" s="57"/>
      <c r="E77" s="47"/>
      <c r="F77" s="57"/>
      <c r="G77" s="57"/>
      <c r="H77" s="57">
        <v>0</v>
      </c>
      <c r="I77" s="57"/>
      <c r="J77" s="57">
        <v>0</v>
      </c>
      <c r="K77" s="57"/>
      <c r="M77" s="57"/>
      <c r="N77" s="57"/>
      <c r="O77" s="57"/>
      <c r="P77" s="57"/>
      <c r="Q77" s="57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</row>
    <row r="78" spans="1:30" s="56" customFormat="1" ht="24" customHeight="1">
      <c r="A78" s="56" t="s">
        <v>41</v>
      </c>
      <c r="B78" s="41">
        <v>24</v>
      </c>
      <c r="C78" s="41"/>
      <c r="D78" s="57">
        <v>40000000</v>
      </c>
      <c r="E78" s="47"/>
      <c r="F78" s="57">
        <v>40000000</v>
      </c>
      <c r="G78" s="57"/>
      <c r="H78" s="57">
        <v>40000000</v>
      </c>
      <c r="I78" s="57"/>
      <c r="J78" s="57">
        <v>40000000</v>
      </c>
      <c r="K78" s="57"/>
      <c r="M78" s="57"/>
      <c r="N78" s="57"/>
      <c r="O78" s="57"/>
      <c r="P78" s="57"/>
      <c r="Q78" s="57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</row>
    <row r="79" spans="1:30" ht="24" customHeight="1">
      <c r="A79" s="56" t="s">
        <v>158</v>
      </c>
      <c r="C79" s="8"/>
      <c r="D79" s="57">
        <f>Conso!I24</f>
        <v>137410660</v>
      </c>
      <c r="E79" s="47"/>
      <c r="F79" s="57">
        <v>6687814</v>
      </c>
      <c r="G79" s="57"/>
      <c r="H79" s="57">
        <f>'The Company'!H18</f>
        <v>133206931</v>
      </c>
      <c r="I79" s="57"/>
      <c r="J79" s="57">
        <v>-5862890</v>
      </c>
      <c r="K79" s="57"/>
      <c r="L79" s="56"/>
      <c r="M79" s="57"/>
      <c r="N79" s="57"/>
      <c r="O79" s="57"/>
      <c r="P79" s="57"/>
      <c r="Q79" s="57"/>
    </row>
    <row r="80" spans="1:30" ht="24" customHeight="1">
      <c r="A80" s="4" t="s">
        <v>68</v>
      </c>
      <c r="C80" s="8"/>
      <c r="D80" s="46">
        <f>Conso!O24</f>
        <v>3969145</v>
      </c>
      <c r="E80" s="47"/>
      <c r="F80" s="46">
        <v>4055060</v>
      </c>
      <c r="G80" s="57"/>
      <c r="H80" s="46">
        <f>'The Company'!J18</f>
        <v>4302753</v>
      </c>
      <c r="I80" s="57"/>
      <c r="J80" s="46">
        <v>4302753</v>
      </c>
      <c r="K80" s="57"/>
      <c r="L80" s="56"/>
      <c r="M80" s="57"/>
      <c r="N80" s="57"/>
      <c r="O80" s="57"/>
      <c r="P80" s="57"/>
      <c r="Q80" s="57"/>
    </row>
    <row r="81" spans="1:18" ht="24" customHeight="1">
      <c r="A81" s="4" t="s">
        <v>34</v>
      </c>
      <c r="C81" s="8"/>
      <c r="D81" s="57">
        <f>SUM(D75:D80)</f>
        <v>587379805</v>
      </c>
      <c r="E81" s="47"/>
      <c r="F81" s="57">
        <f>SUM(F75:F80)</f>
        <v>456742874</v>
      </c>
      <c r="G81" s="57"/>
      <c r="H81" s="57">
        <f>SUM(H75:H80)</f>
        <v>583509684</v>
      </c>
      <c r="I81" s="57"/>
      <c r="J81" s="57">
        <f>SUM(J75:J80)</f>
        <v>444439863</v>
      </c>
      <c r="K81" s="57"/>
      <c r="L81" s="109">
        <f>D61/D83</f>
        <v>5.3515442235989275</v>
      </c>
      <c r="M81" s="110"/>
      <c r="N81" s="109">
        <f>F61/F83</f>
        <v>5.5660562727003917</v>
      </c>
      <c r="O81" s="57"/>
      <c r="P81" s="109">
        <f>H61/H83</f>
        <v>5.3841714990286258</v>
      </c>
      <c r="Q81" s="57"/>
      <c r="R81" s="109">
        <f>J61/J83</f>
        <v>5.7451585547806721</v>
      </c>
    </row>
    <row r="82" spans="1:18" ht="24" customHeight="1">
      <c r="A82" s="4" t="s">
        <v>112</v>
      </c>
      <c r="C82" s="8"/>
      <c r="D82" s="57">
        <f>Conso!S24</f>
        <v>-35556</v>
      </c>
      <c r="E82" s="47"/>
      <c r="F82" s="57">
        <v>19887</v>
      </c>
      <c r="G82" s="57"/>
      <c r="H82" s="57">
        <v>0</v>
      </c>
      <c r="I82" s="57"/>
      <c r="J82" s="57">
        <v>0</v>
      </c>
      <c r="K82" s="57"/>
      <c r="L82" s="56"/>
      <c r="M82" s="57"/>
      <c r="N82" s="57"/>
      <c r="O82" s="57"/>
      <c r="P82" s="57"/>
      <c r="Q82" s="57"/>
    </row>
    <row r="83" spans="1:18" ht="24" customHeight="1">
      <c r="A83" s="75" t="s">
        <v>25</v>
      </c>
      <c r="C83" s="8"/>
      <c r="D83" s="85">
        <f>SUM(D81:D82)</f>
        <v>587344249</v>
      </c>
      <c r="E83" s="47"/>
      <c r="F83" s="85">
        <f>SUM(F81:F82)</f>
        <v>456762761</v>
      </c>
      <c r="G83" s="57"/>
      <c r="H83" s="85">
        <f>SUM(H81:H82)</f>
        <v>583509684</v>
      </c>
      <c r="I83" s="57"/>
      <c r="J83" s="85">
        <f>SUM(J81:J82)</f>
        <v>444439863</v>
      </c>
      <c r="K83" s="57"/>
      <c r="M83" s="57"/>
      <c r="N83" s="57"/>
      <c r="O83" s="57"/>
      <c r="P83" s="57"/>
      <c r="Q83" s="57"/>
    </row>
    <row r="84" spans="1:18" ht="24" customHeight="1" thickBot="1">
      <c r="A84" s="75" t="s">
        <v>10</v>
      </c>
      <c r="C84" s="8"/>
      <c r="D84" s="86">
        <f>SUM(D83,D61)</f>
        <v>3730542972</v>
      </c>
      <c r="E84" s="47"/>
      <c r="F84" s="86">
        <f>SUM(F83,F61)</f>
        <v>2999129992</v>
      </c>
      <c r="G84" s="57"/>
      <c r="H84" s="86">
        <f>SUM(H83,H61)</f>
        <v>3725225894</v>
      </c>
      <c r="I84" s="57"/>
      <c r="J84" s="86">
        <f>SUM(J83,J61)</f>
        <v>2997817344</v>
      </c>
      <c r="K84" s="57"/>
      <c r="M84" s="57"/>
      <c r="N84" s="57"/>
      <c r="O84" s="57"/>
      <c r="P84" s="57"/>
      <c r="Q84" s="57"/>
    </row>
    <row r="85" spans="1:18" ht="24" customHeight="1" thickTop="1">
      <c r="A85" s="75"/>
      <c r="C85" s="8"/>
      <c r="D85" s="23">
        <f>SUM(D84-D26)</f>
        <v>0</v>
      </c>
      <c r="E85" s="23">
        <f>SUM(E84-E26)</f>
        <v>0</v>
      </c>
      <c r="F85" s="23">
        <f>SUM(F84-F26)</f>
        <v>0</v>
      </c>
      <c r="G85" s="23">
        <f>SUM(G84-G26)</f>
        <v>0</v>
      </c>
      <c r="H85" s="23">
        <f>SUM(H84-H26)</f>
        <v>0</v>
      </c>
      <c r="I85" s="23"/>
      <c r="J85" s="23">
        <f>SUM(J84-J26)</f>
        <v>0</v>
      </c>
      <c r="K85" s="57"/>
      <c r="M85" s="57"/>
      <c r="N85" s="57"/>
      <c r="O85" s="57"/>
      <c r="P85" s="57"/>
      <c r="Q85" s="57"/>
    </row>
    <row r="86" spans="1:18" ht="24" customHeight="1">
      <c r="A86" s="56" t="s">
        <v>5</v>
      </c>
      <c r="B86" s="41"/>
      <c r="C86" s="8"/>
      <c r="D86" s="87"/>
      <c r="E86" s="87"/>
      <c r="F86" s="87"/>
      <c r="G86" s="87"/>
      <c r="H86" s="87"/>
      <c r="I86" s="87"/>
      <c r="J86" s="87"/>
      <c r="K86" s="58"/>
      <c r="M86" s="58"/>
      <c r="N86" s="58"/>
      <c r="O86" s="58"/>
      <c r="P86" s="58"/>
      <c r="Q86" s="58"/>
    </row>
    <row r="87" spans="1:18" ht="24" customHeight="1">
      <c r="A87" s="56"/>
      <c r="B87" s="41"/>
      <c r="C87" s="8"/>
      <c r="D87" s="88"/>
      <c r="E87" s="8"/>
      <c r="F87" s="88"/>
      <c r="G87" s="51"/>
      <c r="H87" s="88"/>
      <c r="I87" s="4"/>
      <c r="J87" s="88"/>
      <c r="K87" s="58"/>
      <c r="M87" s="89"/>
      <c r="N87" s="58"/>
      <c r="O87" s="89"/>
      <c r="P87" s="58"/>
      <c r="Q87" s="89"/>
    </row>
    <row r="88" spans="1:18" ht="24" customHeight="1">
      <c r="A88" s="90"/>
      <c r="B88" s="74"/>
      <c r="C88" s="8"/>
      <c r="D88" s="4"/>
      <c r="E88" s="8"/>
      <c r="F88" s="8"/>
      <c r="G88" s="51"/>
      <c r="H88" s="4"/>
      <c r="I88" s="4"/>
      <c r="J88" s="4"/>
      <c r="K88" s="58"/>
      <c r="M88" s="58"/>
      <c r="N88" s="58"/>
      <c r="O88" s="58"/>
      <c r="P88" s="58"/>
      <c r="Q88" s="58"/>
    </row>
    <row r="89" spans="1:18" ht="24" customHeight="1">
      <c r="A89" s="56"/>
      <c r="B89" s="56"/>
      <c r="C89" s="8"/>
      <c r="D89" s="4"/>
      <c r="E89" s="8"/>
      <c r="F89" s="8"/>
      <c r="G89" s="51"/>
      <c r="H89" s="4"/>
      <c r="I89" s="4"/>
      <c r="J89" s="4"/>
      <c r="K89" s="58"/>
      <c r="M89" s="58"/>
      <c r="N89" s="58"/>
      <c r="O89" s="58"/>
      <c r="P89" s="58"/>
      <c r="Q89" s="58"/>
    </row>
    <row r="90" spans="1:18" ht="24" customHeight="1">
      <c r="A90" s="76"/>
      <c r="B90" s="77" t="s">
        <v>90</v>
      </c>
    </row>
    <row r="91" spans="1:18" ht="24" customHeight="1">
      <c r="A91" s="90"/>
      <c r="B91" s="74"/>
    </row>
  </sheetData>
  <mergeCells count="12">
    <mergeCell ref="M5:Q5"/>
    <mergeCell ref="M33:Q33"/>
    <mergeCell ref="M68:Q68"/>
    <mergeCell ref="A4:K4"/>
    <mergeCell ref="A32:K32"/>
    <mergeCell ref="A67:K67"/>
    <mergeCell ref="H68:K68"/>
    <mergeCell ref="H33:K33"/>
    <mergeCell ref="H5:K5"/>
    <mergeCell ref="D5:F5"/>
    <mergeCell ref="D33:F33"/>
    <mergeCell ref="D68:F68"/>
  </mergeCells>
  <printOptions horizontalCentered="1" gridLinesSet="0"/>
  <pageMargins left="0.70866141732283505" right="0.196850393700787" top="0.78740157480314998" bottom="0.196850393700787" header="0.196850393700787" footer="0.196850393700787"/>
  <pageSetup paperSize="9" scale="80" fitToHeight="6" orientation="portrait" r:id="rId1"/>
  <headerFooter alignWithMargins="0"/>
  <rowBreaks count="2" manualBreakCount="2">
    <brk id="28" max="10" man="1"/>
    <brk id="6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6"/>
  <sheetViews>
    <sheetView showGridLines="0" tabSelected="1" view="pageBreakPreview" topLeftCell="A85" zoomScale="90" zoomScaleNormal="100" zoomScaleSheetLayoutView="90" workbookViewId="0">
      <selection activeCell="I91" sqref="I91"/>
    </sheetView>
  </sheetViews>
  <sheetFormatPr defaultColWidth="10.7109375" defaultRowHeight="23.1" customHeight="1"/>
  <cols>
    <col min="1" max="1" width="47.5703125" style="4" customWidth="1"/>
    <col min="2" max="2" width="1.7109375" style="4" hidden="1" customWidth="1"/>
    <col min="3" max="3" width="7.42578125" style="38" customWidth="1"/>
    <col min="4" max="4" width="1.42578125" style="38" customWidth="1"/>
    <col min="5" max="5" width="14.85546875" style="8" customWidth="1"/>
    <col min="6" max="6" width="1" style="4" customWidth="1"/>
    <col min="7" max="7" width="14.85546875" style="8" customWidth="1"/>
    <col min="8" max="8" width="1" style="4" customWidth="1"/>
    <col min="9" max="9" width="14.85546875" style="8" customWidth="1"/>
    <col min="10" max="10" width="1" style="4" customWidth="1"/>
    <col min="11" max="11" width="14.85546875" style="8" customWidth="1"/>
    <col min="12" max="12" width="0.42578125" style="4" customWidth="1"/>
    <col min="13" max="13" width="15.42578125" style="4" customWidth="1"/>
    <col min="14" max="14" width="11.5703125" style="4" bestFit="1" customWidth="1"/>
    <col min="15" max="15" width="16.85546875" style="4" customWidth="1"/>
    <col min="16" max="16384" width="10.7109375" style="4"/>
  </cols>
  <sheetData>
    <row r="1" spans="1:15" ht="23.1" customHeight="1">
      <c r="A1" s="94" t="s">
        <v>96</v>
      </c>
      <c r="B1" s="24"/>
      <c r="C1" s="25"/>
      <c r="D1" s="25"/>
      <c r="E1" s="26"/>
      <c r="F1" s="24"/>
      <c r="G1" s="26"/>
      <c r="H1" s="24"/>
      <c r="I1" s="26"/>
      <c r="J1" s="24"/>
      <c r="K1" s="26"/>
    </row>
    <row r="2" spans="1:15" ht="23.1" customHeight="1">
      <c r="A2" s="94" t="s">
        <v>69</v>
      </c>
      <c r="B2" s="24"/>
      <c r="C2" s="25"/>
      <c r="D2" s="25"/>
      <c r="E2" s="26"/>
      <c r="F2" s="24"/>
      <c r="G2" s="26"/>
      <c r="H2" s="24"/>
      <c r="I2" s="26"/>
      <c r="J2" s="24"/>
      <c r="K2" s="26"/>
    </row>
    <row r="3" spans="1:15" ht="23.1" customHeight="1">
      <c r="A3" s="94" t="s">
        <v>178</v>
      </c>
      <c r="B3" s="24"/>
      <c r="C3" s="25"/>
      <c r="D3" s="25"/>
      <c r="E3" s="26"/>
      <c r="F3" s="24"/>
      <c r="G3" s="26"/>
      <c r="H3" s="24"/>
      <c r="I3" s="26"/>
      <c r="J3" s="24"/>
      <c r="K3" s="26"/>
    </row>
    <row r="4" spans="1:15" ht="23.1" customHeight="1">
      <c r="B4" s="112" t="s">
        <v>135</v>
      </c>
      <c r="C4" s="112"/>
      <c r="D4" s="112"/>
      <c r="E4" s="112"/>
      <c r="F4" s="112"/>
      <c r="G4" s="112"/>
      <c r="H4" s="112"/>
      <c r="I4" s="112"/>
      <c r="J4" s="112"/>
      <c r="K4" s="112"/>
    </row>
    <row r="5" spans="1:15" s="27" customFormat="1" ht="23.1" customHeight="1">
      <c r="C5" s="28"/>
      <c r="D5" s="28"/>
      <c r="E5" s="29"/>
      <c r="F5" s="93" t="s">
        <v>0</v>
      </c>
      <c r="G5" s="29"/>
      <c r="H5" s="92"/>
      <c r="I5" s="29"/>
      <c r="J5" s="93" t="s">
        <v>29</v>
      </c>
      <c r="K5" s="29"/>
    </row>
    <row r="6" spans="1:15" ht="23.1" customHeight="1">
      <c r="C6" s="30" t="s">
        <v>1</v>
      </c>
      <c r="D6" s="31"/>
      <c r="E6" s="32">
        <v>2562</v>
      </c>
      <c r="F6" s="32"/>
      <c r="G6" s="32">
        <v>2561</v>
      </c>
      <c r="H6" s="33"/>
      <c r="I6" s="32">
        <v>2562</v>
      </c>
      <c r="J6" s="32"/>
      <c r="K6" s="32">
        <v>2561</v>
      </c>
    </row>
    <row r="7" spans="1:15" ht="23.1" customHeight="1">
      <c r="A7" s="27" t="s">
        <v>70</v>
      </c>
      <c r="C7" s="35"/>
      <c r="D7" s="31"/>
      <c r="E7" s="10"/>
      <c r="F7" s="36"/>
      <c r="G7" s="10"/>
      <c r="H7" s="36"/>
      <c r="I7" s="10"/>
      <c r="J7" s="36"/>
      <c r="K7" s="10"/>
    </row>
    <row r="8" spans="1:15" ht="23.1" customHeight="1">
      <c r="A8" s="27" t="s">
        <v>21</v>
      </c>
      <c r="C8" s="37"/>
      <c r="E8" s="10"/>
      <c r="F8" s="36"/>
      <c r="G8" s="10"/>
      <c r="H8" s="36"/>
      <c r="I8" s="10"/>
      <c r="J8" s="36"/>
      <c r="K8" s="10"/>
    </row>
    <row r="9" spans="1:15" ht="23.1" customHeight="1">
      <c r="A9" s="4" t="s">
        <v>204</v>
      </c>
      <c r="C9" s="37"/>
      <c r="E9" s="10">
        <v>2304915781</v>
      </c>
      <c r="F9" s="36"/>
      <c r="G9" s="10">
        <v>1861113482</v>
      </c>
      <c r="H9" s="36"/>
      <c r="I9" s="10">
        <v>2266046791</v>
      </c>
      <c r="J9" s="36"/>
      <c r="K9" s="10">
        <v>1853226494</v>
      </c>
    </row>
    <row r="10" spans="1:15" ht="23.1" customHeight="1">
      <c r="A10" s="4" t="s">
        <v>42</v>
      </c>
      <c r="C10" s="37"/>
      <c r="E10" s="10">
        <v>31773558</v>
      </c>
      <c r="F10" s="36"/>
      <c r="G10" s="10">
        <v>3354077</v>
      </c>
      <c r="H10" s="36"/>
      <c r="I10" s="10">
        <v>37904065</v>
      </c>
      <c r="J10" s="36"/>
      <c r="K10" s="10">
        <v>3354077</v>
      </c>
      <c r="M10" s="96"/>
      <c r="N10" s="96"/>
      <c r="O10" s="96"/>
    </row>
    <row r="11" spans="1:15" ht="23.1" customHeight="1">
      <c r="A11" s="4" t="s">
        <v>180</v>
      </c>
      <c r="C11" s="37"/>
      <c r="E11" s="10">
        <v>11747242</v>
      </c>
      <c r="F11" s="36"/>
      <c r="G11" s="10">
        <v>3850025</v>
      </c>
      <c r="H11" s="36"/>
      <c r="I11" s="10">
        <v>12029602</v>
      </c>
      <c r="J11" s="36"/>
      <c r="K11" s="10">
        <v>3850025</v>
      </c>
    </row>
    <row r="12" spans="1:15" ht="23.1" customHeight="1">
      <c r="A12" s="4" t="s">
        <v>133</v>
      </c>
      <c r="C12" s="37" t="s">
        <v>187</v>
      </c>
      <c r="E12" s="39">
        <v>17827656</v>
      </c>
      <c r="F12" s="36"/>
      <c r="G12" s="39">
        <v>21365137</v>
      </c>
      <c r="H12" s="36">
        <v>52642311</v>
      </c>
      <c r="I12" s="39">
        <v>25370736</v>
      </c>
      <c r="J12" s="36"/>
      <c r="K12" s="39">
        <v>21276899</v>
      </c>
      <c r="M12" s="96"/>
      <c r="N12" s="96"/>
    </row>
    <row r="13" spans="1:15" ht="23.1" customHeight="1">
      <c r="A13" s="27" t="s">
        <v>22</v>
      </c>
      <c r="C13" s="37"/>
      <c r="E13" s="39">
        <f>SUM(E9:E12)</f>
        <v>2366264237</v>
      </c>
      <c r="F13" s="36"/>
      <c r="G13" s="39">
        <f>SUM(G9:G12)</f>
        <v>1889682721</v>
      </c>
      <c r="H13" s="36"/>
      <c r="I13" s="39">
        <f>SUM(I9:I12)</f>
        <v>2341351194</v>
      </c>
      <c r="J13" s="36"/>
      <c r="K13" s="39">
        <f>SUM(K9:K12)</f>
        <v>1881707495</v>
      </c>
    </row>
    <row r="14" spans="1:15" ht="23.1" customHeight="1">
      <c r="A14" s="27" t="s">
        <v>23</v>
      </c>
      <c r="C14" s="37"/>
      <c r="E14" s="36"/>
      <c r="F14" s="36"/>
      <c r="G14" s="36"/>
      <c r="H14" s="36"/>
      <c r="I14" s="36"/>
      <c r="J14" s="36"/>
      <c r="K14" s="36"/>
    </row>
    <row r="15" spans="1:15" ht="23.1" customHeight="1">
      <c r="A15" s="4" t="s">
        <v>103</v>
      </c>
      <c r="C15" s="37"/>
      <c r="E15" s="11">
        <v>1895798437</v>
      </c>
      <c r="F15" s="36"/>
      <c r="G15" s="11">
        <v>1688190022</v>
      </c>
      <c r="H15" s="36"/>
      <c r="I15" s="11">
        <v>1866043933</v>
      </c>
      <c r="J15" s="36"/>
      <c r="K15" s="11">
        <v>1688190022</v>
      </c>
    </row>
    <row r="16" spans="1:15" ht="23.1" customHeight="1">
      <c r="A16" s="4" t="s">
        <v>104</v>
      </c>
      <c r="C16" s="37"/>
      <c r="E16" s="11">
        <v>27187633</v>
      </c>
      <c r="F16" s="36"/>
      <c r="G16" s="11">
        <v>3184557</v>
      </c>
      <c r="H16" s="36"/>
      <c r="I16" s="11">
        <v>33318140</v>
      </c>
      <c r="J16" s="36"/>
      <c r="K16" s="11">
        <v>3184557</v>
      </c>
    </row>
    <row r="17" spans="1:11" ht="23.1" customHeight="1">
      <c r="A17" s="4" t="s">
        <v>159</v>
      </c>
      <c r="C17" s="37"/>
      <c r="E17" s="11">
        <v>253945</v>
      </c>
      <c r="F17" s="36"/>
      <c r="G17" s="11">
        <v>218506</v>
      </c>
      <c r="H17" s="36"/>
      <c r="I17" s="11">
        <v>253013</v>
      </c>
      <c r="J17" s="36"/>
      <c r="K17" s="11">
        <v>218326</v>
      </c>
    </row>
    <row r="18" spans="1:11" ht="23.1" customHeight="1">
      <c r="A18" s="4" t="s">
        <v>56</v>
      </c>
      <c r="C18" s="37"/>
      <c r="E18" s="11">
        <v>215116597</v>
      </c>
      <c r="F18" s="36"/>
      <c r="G18" s="11">
        <v>237759664</v>
      </c>
      <c r="H18" s="36"/>
      <c r="I18" s="11">
        <v>207993374</v>
      </c>
      <c r="J18" s="36"/>
      <c r="K18" s="11">
        <v>232144251</v>
      </c>
    </row>
    <row r="19" spans="1:11" ht="23.1" customHeight="1">
      <c r="A19" s="27" t="s">
        <v>24</v>
      </c>
      <c r="C19" s="37"/>
      <c r="E19" s="40">
        <f>SUM(E15:E18)</f>
        <v>2138356612</v>
      </c>
      <c r="F19" s="36"/>
      <c r="G19" s="40">
        <f>SUM(G15:G18)</f>
        <v>1929352749</v>
      </c>
      <c r="H19" s="36"/>
      <c r="I19" s="40">
        <f>SUM(I15:I18)</f>
        <v>2107608460</v>
      </c>
      <c r="J19" s="36"/>
      <c r="K19" s="40">
        <f>SUM(K15:K18)</f>
        <v>1923737156</v>
      </c>
    </row>
    <row r="20" spans="1:11" ht="23.1" customHeight="1">
      <c r="A20" s="27" t="s">
        <v>160</v>
      </c>
      <c r="C20" s="37"/>
      <c r="E20" s="10">
        <f>E13-E19</f>
        <v>227907625</v>
      </c>
      <c r="F20" s="36"/>
      <c r="G20" s="10">
        <f>G13-G19</f>
        <v>-39670028</v>
      </c>
      <c r="H20" s="36"/>
      <c r="I20" s="10">
        <f>I13-I19</f>
        <v>233742734</v>
      </c>
      <c r="J20" s="36"/>
      <c r="K20" s="10">
        <f>K13-K19</f>
        <v>-42029661</v>
      </c>
    </row>
    <row r="21" spans="1:11" ht="23.1" customHeight="1">
      <c r="A21" s="4" t="s">
        <v>57</v>
      </c>
      <c r="C21" s="37"/>
      <c r="E21" s="39">
        <v>-72654642</v>
      </c>
      <c r="F21" s="10"/>
      <c r="G21" s="39">
        <v>-45673200</v>
      </c>
      <c r="H21" s="10"/>
      <c r="I21" s="39">
        <v>-70536127</v>
      </c>
      <c r="J21" s="10"/>
      <c r="K21" s="39">
        <v>-44000926</v>
      </c>
    </row>
    <row r="22" spans="1:11" ht="23.1" customHeight="1">
      <c r="A22" s="27" t="s">
        <v>161</v>
      </c>
      <c r="C22" s="37"/>
      <c r="E22" s="10">
        <f>SUM(E20:E21)</f>
        <v>155252983</v>
      </c>
      <c r="F22" s="10"/>
      <c r="G22" s="10">
        <f>SUM(G20:G21)</f>
        <v>-85343228</v>
      </c>
      <c r="H22" s="10"/>
      <c r="I22" s="10">
        <f>SUM(I20:I21)</f>
        <v>163206607</v>
      </c>
      <c r="J22" s="10"/>
      <c r="K22" s="10">
        <f>SUM(K20:K21)</f>
        <v>-86030587</v>
      </c>
    </row>
    <row r="23" spans="1:11" ht="23.1" customHeight="1">
      <c r="A23" s="4" t="s">
        <v>162</v>
      </c>
      <c r="C23" s="41">
        <v>27</v>
      </c>
      <c r="E23" s="39">
        <v>-24589504</v>
      </c>
      <c r="F23" s="10"/>
      <c r="G23" s="39">
        <v>20130209</v>
      </c>
      <c r="H23" s="10"/>
      <c r="I23" s="39">
        <v>-24136786</v>
      </c>
      <c r="J23" s="10"/>
      <c r="K23" s="39">
        <v>20694417</v>
      </c>
    </row>
    <row r="24" spans="1:11" ht="23.1" customHeight="1">
      <c r="A24" s="27" t="s">
        <v>173</v>
      </c>
      <c r="C24" s="37"/>
      <c r="E24" s="40">
        <f>SUM(E22:E23)</f>
        <v>130663479</v>
      </c>
      <c r="F24" s="10"/>
      <c r="G24" s="40">
        <f>SUM(G22:G23)</f>
        <v>-65213019</v>
      </c>
      <c r="H24" s="10"/>
      <c r="I24" s="40">
        <f>SUM(I22:I23)</f>
        <v>139069821</v>
      </c>
      <c r="J24" s="10"/>
      <c r="K24" s="40">
        <f>SUM(K22:K23)</f>
        <v>-65336170</v>
      </c>
    </row>
    <row r="25" spans="1:11" ht="23.1" customHeight="1">
      <c r="A25" s="27"/>
      <c r="C25" s="37"/>
      <c r="E25" s="42"/>
      <c r="F25" s="10"/>
      <c r="G25" s="42"/>
      <c r="H25" s="10"/>
      <c r="I25" s="42"/>
      <c r="J25" s="10"/>
      <c r="K25" s="42"/>
    </row>
    <row r="26" spans="1:11" ht="23.1" customHeight="1">
      <c r="A26" s="43" t="s">
        <v>113</v>
      </c>
      <c r="C26" s="37"/>
      <c r="E26" s="42"/>
      <c r="F26" s="10"/>
      <c r="G26" s="42"/>
      <c r="H26" s="10"/>
      <c r="I26" s="21"/>
      <c r="J26" s="10"/>
      <c r="K26" s="42"/>
    </row>
    <row r="27" spans="1:11" ht="23.1" customHeight="1">
      <c r="A27" s="44" t="s">
        <v>114</v>
      </c>
      <c r="C27" s="37"/>
      <c r="E27" s="42"/>
      <c r="F27" s="10"/>
      <c r="G27" s="42"/>
      <c r="H27" s="10"/>
      <c r="I27" s="42"/>
      <c r="J27" s="10"/>
      <c r="K27" s="42"/>
    </row>
    <row r="28" spans="1:11" ht="23.1" customHeight="1">
      <c r="A28" s="45" t="s">
        <v>115</v>
      </c>
      <c r="C28" s="37"/>
      <c r="E28" s="42"/>
      <c r="F28" s="10"/>
      <c r="G28" s="42"/>
      <c r="H28" s="10"/>
      <c r="I28" s="42"/>
      <c r="J28" s="10"/>
      <c r="K28" s="42"/>
    </row>
    <row r="29" spans="1:11" ht="23.1" customHeight="1">
      <c r="A29" s="45" t="s">
        <v>116</v>
      </c>
      <c r="C29" s="37"/>
      <c r="E29" s="39">
        <f>-254631+172640</f>
        <v>-81991</v>
      </c>
      <c r="F29" s="10"/>
      <c r="G29" s="39">
        <v>-35716</v>
      </c>
      <c r="H29" s="10"/>
      <c r="I29" s="39">
        <v>0</v>
      </c>
      <c r="J29" s="10"/>
      <c r="K29" s="39">
        <v>0</v>
      </c>
    </row>
    <row r="30" spans="1:11" ht="23.1" customHeight="1">
      <c r="A30" s="27" t="s">
        <v>136</v>
      </c>
      <c r="E30" s="46">
        <f>SUM(E29:E29)</f>
        <v>-81991</v>
      </c>
      <c r="F30" s="47"/>
      <c r="G30" s="46">
        <f>SUM(G29:G29)</f>
        <v>-35716</v>
      </c>
      <c r="H30" s="22"/>
      <c r="I30" s="46">
        <f>SUM(I29:I29)</f>
        <v>0</v>
      </c>
      <c r="J30" s="22"/>
      <c r="K30" s="46">
        <f>SUM(K29:K29)</f>
        <v>0</v>
      </c>
    </row>
    <row r="31" spans="1:11" ht="23.1" customHeight="1">
      <c r="E31" s="10"/>
      <c r="F31" s="10"/>
      <c r="G31" s="10"/>
      <c r="H31" s="10"/>
      <c r="I31" s="10"/>
      <c r="J31" s="10"/>
      <c r="K31" s="10"/>
    </row>
    <row r="32" spans="1:11" ht="23.1" customHeight="1" thickBot="1">
      <c r="A32" s="27" t="s">
        <v>137</v>
      </c>
      <c r="E32" s="48">
        <f>E24+E30</f>
        <v>130581488</v>
      </c>
      <c r="F32" s="10"/>
      <c r="G32" s="48">
        <f>G24+G30</f>
        <v>-65248735</v>
      </c>
      <c r="H32" s="10"/>
      <c r="I32" s="48">
        <f>I24+I30</f>
        <v>139069821</v>
      </c>
      <c r="J32" s="10"/>
      <c r="K32" s="48">
        <f>K24+K30</f>
        <v>-65336170</v>
      </c>
    </row>
    <row r="33" spans="1:11" ht="23.1" customHeight="1" thickTop="1">
      <c r="A33" s="27"/>
      <c r="K33" s="95"/>
    </row>
    <row r="34" spans="1:11" ht="23.1" customHeight="1">
      <c r="A34" s="4" t="s">
        <v>5</v>
      </c>
      <c r="K34" s="95"/>
    </row>
    <row r="35" spans="1:11" ht="23.1" customHeight="1">
      <c r="A35" s="94" t="str">
        <f>A1</f>
        <v>บริษัท ไร้ท์ทันเน็ลลิ่ง จำกัด และบริษัทย่อย</v>
      </c>
      <c r="B35" s="24"/>
      <c r="C35" s="25"/>
      <c r="D35" s="25"/>
      <c r="E35" s="26"/>
      <c r="F35" s="24"/>
      <c r="G35" s="26"/>
      <c r="H35" s="24"/>
      <c r="I35" s="26"/>
      <c r="J35" s="24"/>
      <c r="K35" s="26"/>
    </row>
    <row r="36" spans="1:11" ht="23.1" customHeight="1">
      <c r="A36" s="49" t="s">
        <v>75</v>
      </c>
      <c r="B36" s="24"/>
      <c r="C36" s="25"/>
      <c r="D36" s="25"/>
      <c r="E36" s="26"/>
      <c r="F36" s="24"/>
      <c r="G36" s="26"/>
      <c r="H36" s="24"/>
      <c r="I36" s="26"/>
      <c r="J36" s="24"/>
      <c r="K36" s="26"/>
    </row>
    <row r="37" spans="1:11" ht="23.1" customHeight="1">
      <c r="A37" s="94" t="s">
        <v>178</v>
      </c>
      <c r="B37" s="24"/>
      <c r="C37" s="25"/>
      <c r="D37" s="25"/>
      <c r="E37" s="26"/>
      <c r="F37" s="24"/>
      <c r="G37" s="26"/>
      <c r="H37" s="24"/>
      <c r="I37" s="26"/>
      <c r="J37" s="24"/>
      <c r="K37" s="26"/>
    </row>
    <row r="38" spans="1:11" ht="23.1" customHeight="1">
      <c r="B38" s="112" t="s">
        <v>135</v>
      </c>
      <c r="C38" s="112"/>
      <c r="D38" s="112"/>
      <c r="E38" s="112"/>
      <c r="F38" s="112"/>
      <c r="G38" s="112"/>
      <c r="H38" s="112"/>
      <c r="I38" s="112"/>
      <c r="J38" s="112"/>
      <c r="K38" s="112"/>
    </row>
    <row r="39" spans="1:11" ht="23.1" customHeight="1">
      <c r="A39" s="27"/>
      <c r="B39" s="27"/>
      <c r="C39" s="28"/>
      <c r="D39" s="28"/>
      <c r="E39" s="29"/>
      <c r="F39" s="93" t="s">
        <v>0</v>
      </c>
      <c r="G39" s="29"/>
      <c r="H39" s="92"/>
      <c r="I39" s="29"/>
      <c r="J39" s="93" t="s">
        <v>29</v>
      </c>
      <c r="K39" s="29"/>
    </row>
    <row r="40" spans="1:11" ht="23.1" customHeight="1">
      <c r="C40" s="30" t="s">
        <v>1</v>
      </c>
      <c r="D40" s="31"/>
      <c r="E40" s="32">
        <v>2562</v>
      </c>
      <c r="F40" s="32"/>
      <c r="G40" s="32">
        <v>2561</v>
      </c>
      <c r="H40" s="33"/>
      <c r="I40" s="32">
        <v>2562</v>
      </c>
      <c r="J40" s="32"/>
      <c r="K40" s="32">
        <v>2561</v>
      </c>
    </row>
    <row r="41" spans="1:11" ht="23.1" customHeight="1">
      <c r="A41" s="27" t="s">
        <v>163</v>
      </c>
      <c r="E41" s="10"/>
      <c r="F41" s="10"/>
      <c r="G41" s="10"/>
      <c r="H41" s="10"/>
      <c r="I41" s="10"/>
      <c r="J41" s="10"/>
      <c r="K41" s="10"/>
    </row>
    <row r="42" spans="1:11" ht="23.1" customHeight="1" thickBot="1">
      <c r="A42" s="4" t="s">
        <v>74</v>
      </c>
      <c r="E42" s="10">
        <f>E44-E43</f>
        <v>130722846</v>
      </c>
      <c r="F42" s="10"/>
      <c r="G42" s="10">
        <f>G44-G43</f>
        <v>-65199274</v>
      </c>
      <c r="H42" s="10"/>
      <c r="I42" s="48">
        <f>SUM(I24)</f>
        <v>139069821</v>
      </c>
      <c r="J42" s="10"/>
      <c r="K42" s="48">
        <f>SUM(K24)</f>
        <v>-65336170</v>
      </c>
    </row>
    <row r="43" spans="1:11" ht="23.1" customHeight="1" thickTop="1">
      <c r="A43" s="4" t="s">
        <v>117</v>
      </c>
      <c r="E43" s="10">
        <v>-59367</v>
      </c>
      <c r="F43" s="10"/>
      <c r="G43" s="10">
        <v>-13745</v>
      </c>
      <c r="H43" s="10"/>
      <c r="I43" s="10"/>
      <c r="J43" s="10"/>
      <c r="K43" s="10"/>
    </row>
    <row r="44" spans="1:11" ht="23.1" customHeight="1" thickBot="1">
      <c r="E44" s="50">
        <f>SUM(E24)</f>
        <v>130663479</v>
      </c>
      <c r="G44" s="50">
        <f>SUM(G24)</f>
        <v>-65213019</v>
      </c>
      <c r="H44" s="10"/>
      <c r="I44" s="10"/>
      <c r="J44" s="10"/>
      <c r="K44" s="10"/>
    </row>
    <row r="45" spans="1:11" ht="23.1" customHeight="1" thickTop="1">
      <c r="E45" s="10"/>
      <c r="F45" s="10"/>
      <c r="G45" s="10"/>
      <c r="H45" s="10"/>
      <c r="I45" s="10"/>
      <c r="J45" s="10"/>
      <c r="K45" s="10"/>
    </row>
    <row r="46" spans="1:11" ht="23.1" customHeight="1">
      <c r="A46" s="27" t="s">
        <v>78</v>
      </c>
      <c r="E46" s="10"/>
      <c r="F46" s="10"/>
      <c r="G46" s="10"/>
      <c r="H46" s="10"/>
      <c r="I46" s="10"/>
      <c r="J46" s="10"/>
      <c r="K46" s="10"/>
    </row>
    <row r="47" spans="1:11" ht="23.1" customHeight="1" thickBot="1">
      <c r="A47" s="4" t="s">
        <v>74</v>
      </c>
      <c r="E47" s="10">
        <f>E49-E48</f>
        <v>130636931</v>
      </c>
      <c r="F47" s="10"/>
      <c r="G47" s="10">
        <f>G49-G48</f>
        <v>-65234632</v>
      </c>
      <c r="H47" s="10"/>
      <c r="I47" s="48">
        <f>I32</f>
        <v>139069821</v>
      </c>
      <c r="J47" s="10"/>
      <c r="K47" s="48">
        <f>K32</f>
        <v>-65336170</v>
      </c>
    </row>
    <row r="48" spans="1:11" ht="23.1" customHeight="1" thickTop="1">
      <c r="A48" s="4" t="s">
        <v>117</v>
      </c>
      <c r="E48" s="10">
        <v>-55443</v>
      </c>
      <c r="F48" s="10"/>
      <c r="G48" s="10">
        <v>-14103</v>
      </c>
      <c r="H48" s="10"/>
    </row>
    <row r="49" spans="1:11" ht="23.1" customHeight="1" thickBot="1">
      <c r="E49" s="50">
        <f>E32</f>
        <v>130581488</v>
      </c>
      <c r="G49" s="50">
        <f>G32</f>
        <v>-65248735</v>
      </c>
      <c r="H49" s="10"/>
    </row>
    <row r="50" spans="1:11" ht="23.1" customHeight="1" thickTop="1">
      <c r="A50" s="27"/>
      <c r="E50" s="10"/>
      <c r="F50" s="36"/>
      <c r="G50" s="10"/>
      <c r="H50" s="36"/>
      <c r="I50" s="10"/>
      <c r="J50" s="10"/>
      <c r="K50" s="10"/>
    </row>
    <row r="51" spans="1:11" ht="23.1" customHeight="1">
      <c r="A51" s="27" t="s">
        <v>88</v>
      </c>
      <c r="C51" s="38">
        <v>28</v>
      </c>
      <c r="E51" s="51"/>
      <c r="G51" s="51"/>
      <c r="I51" s="51"/>
      <c r="K51" s="51"/>
    </row>
    <row r="52" spans="1:11" ht="23.1" customHeight="1" thickBot="1">
      <c r="A52" s="4" t="s">
        <v>175</v>
      </c>
      <c r="E52" s="52">
        <f>E42/4000000</f>
        <v>32.680711500000001</v>
      </c>
      <c r="F52" s="53"/>
      <c r="G52" s="52">
        <f>G42/4000000</f>
        <v>-16.299818500000001</v>
      </c>
      <c r="H52" s="53"/>
      <c r="I52" s="52">
        <f>I42/4000000</f>
        <v>34.767455249999998</v>
      </c>
      <c r="J52" s="53"/>
      <c r="K52" s="52">
        <f>K42/4000000</f>
        <v>-16.334042499999999</v>
      </c>
    </row>
    <row r="53" spans="1:11" ht="23.1" customHeight="1" thickTop="1">
      <c r="E53" s="54"/>
      <c r="F53" s="11"/>
      <c r="G53" s="54"/>
      <c r="H53" s="11"/>
      <c r="I53" s="54"/>
      <c r="J53" s="11"/>
      <c r="K53" s="54"/>
    </row>
    <row r="54" spans="1:11" ht="23.1" customHeight="1">
      <c r="A54" s="4" t="s">
        <v>5</v>
      </c>
      <c r="E54" s="51"/>
      <c r="G54" s="51"/>
      <c r="I54" s="51"/>
      <c r="K54" s="51"/>
    </row>
    <row r="55" spans="1:11" ht="22.7" customHeight="1">
      <c r="A55" s="94" t="str">
        <f>A1</f>
        <v>บริษัท ไร้ท์ทันเน็ลลิ่ง จำกัด และบริษัทย่อย</v>
      </c>
      <c r="B55" s="24"/>
      <c r="C55" s="25"/>
      <c r="D55" s="25"/>
      <c r="E55" s="26"/>
      <c r="F55" s="24"/>
      <c r="G55" s="26"/>
      <c r="H55" s="24"/>
      <c r="I55" s="26"/>
      <c r="J55" s="24"/>
      <c r="K55" s="26"/>
    </row>
    <row r="56" spans="1:11" ht="22.7" customHeight="1">
      <c r="A56" s="94" t="s">
        <v>12</v>
      </c>
      <c r="B56" s="24"/>
      <c r="C56" s="25"/>
      <c r="D56" s="25"/>
      <c r="E56" s="26"/>
      <c r="F56" s="24"/>
      <c r="G56" s="26"/>
      <c r="H56" s="24"/>
      <c r="I56" s="26"/>
      <c r="J56" s="55"/>
      <c r="K56" s="26"/>
    </row>
    <row r="57" spans="1:11" ht="22.7" customHeight="1">
      <c r="A57" s="94" t="s">
        <v>178</v>
      </c>
      <c r="B57" s="24"/>
      <c r="C57" s="25"/>
      <c r="D57" s="25"/>
      <c r="E57" s="26"/>
      <c r="F57" s="24"/>
      <c r="G57" s="26"/>
      <c r="H57" s="24"/>
      <c r="I57" s="26"/>
      <c r="J57" s="24"/>
      <c r="K57" s="26"/>
    </row>
    <row r="58" spans="1:11" ht="22.7" customHeight="1">
      <c r="B58" s="112" t="s">
        <v>135</v>
      </c>
      <c r="C58" s="112"/>
      <c r="D58" s="112"/>
      <c r="E58" s="112"/>
      <c r="F58" s="112"/>
      <c r="G58" s="112"/>
      <c r="H58" s="112"/>
      <c r="I58" s="112"/>
      <c r="J58" s="112"/>
      <c r="K58" s="112"/>
    </row>
    <row r="59" spans="1:11" s="27" customFormat="1" ht="22.7" customHeight="1">
      <c r="C59" s="28"/>
      <c r="D59" s="28"/>
      <c r="E59" s="29"/>
      <c r="F59" s="93" t="s">
        <v>0</v>
      </c>
      <c r="G59" s="29"/>
      <c r="H59" s="92"/>
      <c r="I59" s="29"/>
      <c r="J59" s="93" t="s">
        <v>29</v>
      </c>
      <c r="K59" s="29"/>
    </row>
    <row r="60" spans="1:11" ht="22.7" customHeight="1">
      <c r="C60" s="30"/>
      <c r="D60" s="31"/>
      <c r="E60" s="32">
        <v>2562</v>
      </c>
      <c r="F60" s="32"/>
      <c r="G60" s="32">
        <v>2561</v>
      </c>
      <c r="H60" s="33"/>
      <c r="I60" s="32">
        <v>2562</v>
      </c>
      <c r="J60" s="32"/>
      <c r="K60" s="32">
        <v>2561</v>
      </c>
    </row>
    <row r="61" spans="1:11" ht="22.7" customHeight="1">
      <c r="A61" s="27" t="s">
        <v>31</v>
      </c>
      <c r="B61" s="27"/>
      <c r="H61" s="33"/>
      <c r="I61" s="32"/>
      <c r="J61" s="32"/>
      <c r="K61" s="32"/>
    </row>
    <row r="62" spans="1:11" ht="22.7" customHeight="1">
      <c r="A62" s="4" t="s">
        <v>165</v>
      </c>
      <c r="E62" s="9">
        <f>E22</f>
        <v>155252983</v>
      </c>
      <c r="F62" s="9"/>
      <c r="G62" s="9">
        <f>G22</f>
        <v>-85343228</v>
      </c>
      <c r="H62" s="9"/>
      <c r="I62" s="9">
        <f>I22</f>
        <v>163206607</v>
      </c>
      <c r="J62" s="9"/>
      <c r="K62" s="9">
        <f>K22</f>
        <v>-86030587</v>
      </c>
    </row>
    <row r="63" spans="1:11" ht="22.7" customHeight="1">
      <c r="A63" s="4" t="s">
        <v>166</v>
      </c>
      <c r="E63" s="10"/>
      <c r="F63" s="9"/>
      <c r="G63" s="10"/>
      <c r="H63" s="9"/>
      <c r="I63" s="9"/>
      <c r="J63" s="9"/>
      <c r="K63" s="9"/>
    </row>
    <row r="64" spans="1:11" ht="22.7" customHeight="1">
      <c r="A64" s="4" t="s">
        <v>77</v>
      </c>
      <c r="E64" s="10"/>
      <c r="F64" s="9"/>
      <c r="G64" s="10"/>
      <c r="H64" s="10"/>
      <c r="I64" s="10"/>
      <c r="J64" s="9"/>
      <c r="K64" s="10"/>
    </row>
    <row r="65" spans="1:12" ht="22.7" customHeight="1">
      <c r="A65" s="4" t="s">
        <v>58</v>
      </c>
      <c r="E65" s="9">
        <v>265334542</v>
      </c>
      <c r="F65" s="9"/>
      <c r="G65" s="10">
        <v>238731374</v>
      </c>
      <c r="H65" s="9"/>
      <c r="I65" s="9">
        <v>265169223</v>
      </c>
      <c r="J65" s="9"/>
      <c r="K65" s="9">
        <v>238728931</v>
      </c>
    </row>
    <row r="66" spans="1:12" s="56" customFormat="1" ht="22.7" customHeight="1">
      <c r="A66" s="56" t="s">
        <v>172</v>
      </c>
      <c r="B66" s="41"/>
      <c r="C66" s="41"/>
      <c r="D66" s="57"/>
      <c r="E66" s="57">
        <v>-7173615</v>
      </c>
      <c r="F66" s="57"/>
      <c r="G66" s="57">
        <v>-1646885</v>
      </c>
      <c r="H66" s="57"/>
      <c r="I66" s="57">
        <v>-7173615</v>
      </c>
      <c r="J66" s="57"/>
      <c r="K66" s="57">
        <v>-1646885</v>
      </c>
    </row>
    <row r="67" spans="1:12" s="56" customFormat="1" ht="22.7" customHeight="1">
      <c r="A67" s="56" t="s">
        <v>174</v>
      </c>
      <c r="B67" s="41"/>
      <c r="C67" s="41"/>
      <c r="D67" s="57"/>
      <c r="E67" s="57">
        <v>-387048</v>
      </c>
      <c r="F67" s="57"/>
      <c r="G67" s="57">
        <v>3527663</v>
      </c>
      <c r="H67" s="57"/>
      <c r="I67" s="57">
        <v>-387048</v>
      </c>
      <c r="J67" s="57"/>
      <c r="K67" s="57">
        <v>3527663</v>
      </c>
    </row>
    <row r="68" spans="1:12" ht="22.7" customHeight="1">
      <c r="A68" s="4" t="s">
        <v>195</v>
      </c>
      <c r="E68" s="10">
        <v>2422057</v>
      </c>
      <c r="F68" s="10"/>
      <c r="G68" s="10">
        <v>-330491</v>
      </c>
      <c r="H68" s="10"/>
      <c r="I68" s="10">
        <v>2422057</v>
      </c>
      <c r="J68" s="10"/>
      <c r="K68" s="10">
        <v>-330491</v>
      </c>
    </row>
    <row r="69" spans="1:12" ht="22.7" customHeight="1">
      <c r="A69" s="4" t="s">
        <v>191</v>
      </c>
      <c r="E69" s="10">
        <v>95509</v>
      </c>
      <c r="F69" s="10"/>
      <c r="G69" s="10">
        <v>0</v>
      </c>
      <c r="H69" s="10"/>
      <c r="I69" s="10">
        <v>95509</v>
      </c>
      <c r="J69" s="10"/>
      <c r="K69" s="10">
        <v>0</v>
      </c>
    </row>
    <row r="70" spans="1:12" ht="22.7" customHeight="1">
      <c r="A70" s="4" t="s">
        <v>192</v>
      </c>
      <c r="E70" s="10">
        <v>2611250</v>
      </c>
      <c r="F70" s="10"/>
      <c r="G70" s="10">
        <v>0</v>
      </c>
      <c r="H70" s="10"/>
      <c r="I70" s="10">
        <v>2611250</v>
      </c>
      <c r="J70" s="10"/>
      <c r="K70" s="10">
        <v>0</v>
      </c>
    </row>
    <row r="71" spans="1:12" ht="22.7" customHeight="1">
      <c r="A71" s="4" t="s">
        <v>147</v>
      </c>
      <c r="E71" s="10">
        <v>263310</v>
      </c>
      <c r="F71" s="10"/>
      <c r="G71" s="10">
        <v>-3059351</v>
      </c>
      <c r="H71" s="10"/>
      <c r="I71" s="10">
        <v>-19050</v>
      </c>
      <c r="J71" s="10"/>
      <c r="K71" s="10">
        <v>-3059351</v>
      </c>
    </row>
    <row r="72" spans="1:12" ht="22.7" customHeight="1">
      <c r="A72" s="4" t="s">
        <v>167</v>
      </c>
      <c r="E72" s="10">
        <v>0</v>
      </c>
      <c r="F72" s="10"/>
      <c r="G72" s="10">
        <v>-2158851</v>
      </c>
      <c r="H72" s="10"/>
      <c r="I72" s="10">
        <v>0</v>
      </c>
      <c r="J72" s="10"/>
      <c r="K72" s="10">
        <v>-2158851</v>
      </c>
    </row>
    <row r="73" spans="1:12" ht="22.7" customHeight="1">
      <c r="A73" s="4" t="s">
        <v>73</v>
      </c>
      <c r="E73" s="10">
        <v>14755625</v>
      </c>
      <c r="F73" s="10"/>
      <c r="G73" s="57">
        <v>8556173</v>
      </c>
      <c r="H73" s="10"/>
      <c r="I73" s="10">
        <v>14755625</v>
      </c>
      <c r="J73" s="10"/>
      <c r="K73" s="10">
        <v>8556173</v>
      </c>
      <c r="L73" s="58"/>
    </row>
    <row r="74" spans="1:12" ht="22.7" customHeight="1">
      <c r="A74" s="4" t="s">
        <v>168</v>
      </c>
      <c r="E74" s="10">
        <v>6323415</v>
      </c>
      <c r="F74" s="10"/>
      <c r="G74" s="57">
        <v>-1643272</v>
      </c>
      <c r="H74" s="10"/>
      <c r="I74" s="10">
        <v>4130070</v>
      </c>
      <c r="J74" s="10"/>
      <c r="K74" s="10">
        <v>-1643272</v>
      </c>
      <c r="L74" s="58"/>
    </row>
    <row r="75" spans="1:12" ht="22.7" customHeight="1">
      <c r="A75" s="4" t="s">
        <v>43</v>
      </c>
      <c r="E75" s="57">
        <v>-3136712</v>
      </c>
      <c r="F75" s="10"/>
      <c r="G75" s="57">
        <v>-2142141</v>
      </c>
      <c r="H75" s="10"/>
      <c r="I75" s="10">
        <v>-3053992</v>
      </c>
      <c r="J75" s="10"/>
      <c r="K75" s="10">
        <v>-2053582</v>
      </c>
      <c r="L75" s="58"/>
    </row>
    <row r="76" spans="1:12" ht="22.7" customHeight="1">
      <c r="A76" s="4" t="s">
        <v>52</v>
      </c>
      <c r="E76" s="39">
        <v>72654642</v>
      </c>
      <c r="F76" s="10"/>
      <c r="G76" s="39">
        <v>45673200</v>
      </c>
      <c r="H76" s="10"/>
      <c r="I76" s="39">
        <v>70536127</v>
      </c>
      <c r="J76" s="10"/>
      <c r="K76" s="39">
        <v>44000926</v>
      </c>
    </row>
    <row r="77" spans="1:12" ht="22.7" customHeight="1">
      <c r="A77" s="4" t="s">
        <v>89</v>
      </c>
      <c r="E77" s="10"/>
      <c r="F77" s="10"/>
      <c r="G77" s="10"/>
      <c r="H77" s="10"/>
      <c r="I77" s="10"/>
      <c r="J77" s="10"/>
      <c r="K77" s="10"/>
    </row>
    <row r="78" spans="1:12" ht="22.7" customHeight="1">
      <c r="A78" s="4" t="s">
        <v>44</v>
      </c>
      <c r="E78" s="10">
        <f>SUM(E62:E76)</f>
        <v>509015958</v>
      </c>
      <c r="F78" s="10"/>
      <c r="G78" s="10">
        <f>SUM(G62:G76)</f>
        <v>200164191</v>
      </c>
      <c r="H78" s="10"/>
      <c r="I78" s="10">
        <f>SUM(I62:I76)</f>
        <v>512292763</v>
      </c>
      <c r="J78" s="10"/>
      <c r="K78" s="10">
        <f>SUM(K62:K76)</f>
        <v>197890674</v>
      </c>
    </row>
    <row r="79" spans="1:12" ht="22.7" customHeight="1">
      <c r="A79" s="4" t="s">
        <v>54</v>
      </c>
      <c r="E79" s="10"/>
      <c r="F79" s="10"/>
      <c r="G79" s="10"/>
      <c r="H79" s="10"/>
      <c r="I79" s="10"/>
      <c r="J79" s="10"/>
      <c r="K79" s="10"/>
    </row>
    <row r="80" spans="1:12" ht="22.7" customHeight="1">
      <c r="A80" s="4" t="s">
        <v>84</v>
      </c>
      <c r="E80" s="10">
        <v>-424013345</v>
      </c>
      <c r="F80" s="10"/>
      <c r="G80" s="10">
        <v>60127498</v>
      </c>
      <c r="H80" s="10"/>
      <c r="I80" s="10">
        <v>-436157284</v>
      </c>
      <c r="J80" s="10"/>
      <c r="K80" s="10">
        <v>65274991</v>
      </c>
    </row>
    <row r="81" spans="1:11" ht="22.7" customHeight="1">
      <c r="A81" s="56" t="s">
        <v>193</v>
      </c>
      <c r="E81" s="10">
        <v>-236158228</v>
      </c>
      <c r="F81" s="10"/>
      <c r="G81" s="10">
        <v>-378554925</v>
      </c>
      <c r="H81" s="10"/>
      <c r="I81" s="10">
        <v>-224929102</v>
      </c>
      <c r="J81" s="10"/>
      <c r="K81" s="10">
        <v>-378765199</v>
      </c>
    </row>
    <row r="82" spans="1:11" ht="22.7" customHeight="1">
      <c r="A82" s="56" t="s">
        <v>194</v>
      </c>
      <c r="E82" s="10">
        <v>-41774501</v>
      </c>
      <c r="F82" s="10"/>
      <c r="G82" s="10">
        <v>15991610</v>
      </c>
      <c r="H82" s="10"/>
      <c r="I82" s="10">
        <v>-41774501</v>
      </c>
      <c r="J82" s="10"/>
      <c r="K82" s="10">
        <v>15991610</v>
      </c>
    </row>
    <row r="83" spans="1:11" ht="22.7" customHeight="1">
      <c r="A83" s="56" t="s">
        <v>200</v>
      </c>
      <c r="E83" s="10">
        <v>-24532567</v>
      </c>
      <c r="F83" s="10"/>
      <c r="G83" s="10">
        <v>-41819447</v>
      </c>
      <c r="H83" s="10"/>
      <c r="I83" s="10">
        <v>-22007028</v>
      </c>
      <c r="J83" s="10"/>
      <c r="K83" s="10">
        <v>-41819447</v>
      </c>
    </row>
    <row r="84" spans="1:11" ht="22.7" customHeight="1">
      <c r="A84" s="4" t="s">
        <v>49</v>
      </c>
      <c r="E84" s="10">
        <v>-20034307</v>
      </c>
      <c r="F84" s="10"/>
      <c r="G84" s="10">
        <v>21533917</v>
      </c>
      <c r="H84" s="10"/>
      <c r="I84" s="10">
        <v>-16705594</v>
      </c>
      <c r="J84" s="10"/>
      <c r="K84" s="10">
        <v>21097082</v>
      </c>
    </row>
    <row r="85" spans="1:11" ht="22.7" customHeight="1">
      <c r="A85" s="77" t="s">
        <v>196</v>
      </c>
      <c r="E85" s="10">
        <v>-84767086</v>
      </c>
      <c r="F85" s="10"/>
      <c r="G85" s="10">
        <v>8097355</v>
      </c>
      <c r="H85" s="10"/>
      <c r="I85" s="10">
        <v>-85860576</v>
      </c>
      <c r="J85" s="10"/>
      <c r="K85" s="10">
        <v>8893711</v>
      </c>
    </row>
    <row r="86" spans="1:11" ht="22.7" customHeight="1">
      <c r="A86" s="4" t="s">
        <v>50</v>
      </c>
      <c r="E86" s="10">
        <v>-738132</v>
      </c>
      <c r="F86" s="10"/>
      <c r="G86" s="10">
        <v>-1295667</v>
      </c>
      <c r="H86" s="10"/>
      <c r="I86" s="10">
        <v>1156060</v>
      </c>
      <c r="J86" s="10"/>
      <c r="K86" s="10">
        <v>-1295667</v>
      </c>
    </row>
    <row r="87" spans="1:11" ht="22.7" customHeight="1">
      <c r="A87" s="4" t="s">
        <v>45</v>
      </c>
      <c r="E87" s="10"/>
      <c r="F87" s="10"/>
      <c r="G87" s="10"/>
      <c r="H87" s="10"/>
      <c r="I87" s="10"/>
      <c r="J87" s="10"/>
      <c r="K87" s="10"/>
    </row>
    <row r="88" spans="1:11" ht="22.7" customHeight="1">
      <c r="A88" s="4" t="s">
        <v>85</v>
      </c>
      <c r="E88" s="10">
        <v>185135098</v>
      </c>
      <c r="F88" s="10"/>
      <c r="G88" s="10">
        <v>-99244936</v>
      </c>
      <c r="H88" s="10"/>
      <c r="I88" s="10">
        <v>156347753</v>
      </c>
      <c r="J88" s="10"/>
      <c r="K88" s="10">
        <v>-71242796</v>
      </c>
    </row>
    <row r="89" spans="1:11" ht="22.7" customHeight="1">
      <c r="A89" s="4" t="s">
        <v>205</v>
      </c>
      <c r="E89" s="10">
        <v>0</v>
      </c>
      <c r="F89" s="10"/>
      <c r="G89" s="10">
        <v>-5513619</v>
      </c>
      <c r="H89" s="10"/>
      <c r="I89" s="10">
        <v>0</v>
      </c>
      <c r="J89" s="10"/>
      <c r="K89" s="10">
        <v>-5513619</v>
      </c>
    </row>
    <row r="90" spans="1:11" ht="22.7" customHeight="1">
      <c r="A90" s="77" t="s">
        <v>197</v>
      </c>
      <c r="E90" s="10">
        <v>34339977</v>
      </c>
      <c r="F90" s="10"/>
      <c r="G90" s="10">
        <v>318006459</v>
      </c>
      <c r="H90" s="10"/>
      <c r="I90" s="10">
        <v>25273869</v>
      </c>
      <c r="J90" s="10"/>
      <c r="K90" s="10">
        <v>319186485</v>
      </c>
    </row>
    <row r="91" spans="1:11" ht="22.7" customHeight="1">
      <c r="A91" s="4" t="s">
        <v>154</v>
      </c>
      <c r="E91" s="10">
        <v>0</v>
      </c>
      <c r="F91" s="10"/>
      <c r="G91" s="10">
        <v>-2708750</v>
      </c>
      <c r="H91" s="10"/>
      <c r="I91" s="10">
        <v>0</v>
      </c>
      <c r="J91" s="10"/>
      <c r="K91" s="10">
        <v>-2708751</v>
      </c>
    </row>
    <row r="92" spans="1:11" ht="22.7" customHeight="1">
      <c r="A92" s="4" t="s">
        <v>51</v>
      </c>
      <c r="E92" s="10">
        <v>48238465</v>
      </c>
      <c r="F92" s="10"/>
      <c r="G92" s="10">
        <v>-7644832</v>
      </c>
      <c r="H92" s="10"/>
      <c r="I92" s="10">
        <v>49571367</v>
      </c>
      <c r="J92" s="10"/>
      <c r="K92" s="10">
        <v>-6273029</v>
      </c>
    </row>
    <row r="93" spans="1:11" ht="22.7" customHeight="1">
      <c r="A93" s="4" t="s">
        <v>144</v>
      </c>
      <c r="E93" s="10">
        <v>0</v>
      </c>
      <c r="F93" s="10"/>
      <c r="G93" s="10">
        <v>-1683485</v>
      </c>
      <c r="H93" s="10"/>
      <c r="I93" s="10">
        <v>0</v>
      </c>
      <c r="J93" s="10"/>
      <c r="K93" s="10">
        <v>-1683485</v>
      </c>
    </row>
    <row r="94" spans="1:11" s="58" customFormat="1" ht="22.7" customHeight="1">
      <c r="A94" s="4" t="s">
        <v>105</v>
      </c>
      <c r="B94" s="4"/>
      <c r="C94" s="59"/>
      <c r="D94" s="59"/>
      <c r="E94" s="10">
        <v>-4950114</v>
      </c>
      <c r="F94" s="10"/>
      <c r="G94" s="10">
        <v>294770</v>
      </c>
      <c r="H94" s="10"/>
      <c r="I94" s="10">
        <v>-4950114</v>
      </c>
      <c r="J94" s="10"/>
      <c r="K94" s="10">
        <v>294771</v>
      </c>
    </row>
    <row r="95" spans="1:11" ht="22.7" customHeight="1">
      <c r="A95" s="4" t="s">
        <v>203</v>
      </c>
      <c r="E95" s="60">
        <f>SUM(E78:E94)</f>
        <v>-60238782</v>
      </c>
      <c r="F95" s="10"/>
      <c r="G95" s="60">
        <f>SUM(G78:G94)</f>
        <v>85750139</v>
      </c>
      <c r="H95" s="10"/>
      <c r="I95" s="60">
        <f>SUM(I78:I94)</f>
        <v>-87742387</v>
      </c>
      <c r="J95" s="10"/>
      <c r="K95" s="60">
        <f>SUM(K78:K94)</f>
        <v>119327331</v>
      </c>
    </row>
    <row r="96" spans="1:11" ht="22.7" customHeight="1">
      <c r="A96" s="4" t="s">
        <v>53</v>
      </c>
      <c r="E96" s="10">
        <v>-43920324</v>
      </c>
      <c r="F96" s="10"/>
      <c r="G96" s="10">
        <v>-27622354.999999993</v>
      </c>
      <c r="H96" s="10"/>
      <c r="I96" s="10">
        <v>-43866226</v>
      </c>
      <c r="J96" s="10"/>
      <c r="K96" s="10">
        <v>-25654396</v>
      </c>
    </row>
    <row r="97" spans="1:11" ht="22.7" customHeight="1">
      <c r="A97" s="27" t="s">
        <v>202</v>
      </c>
      <c r="E97" s="40">
        <f>SUM(E95:E96)</f>
        <v>-104159106</v>
      </c>
      <c r="F97" s="10"/>
      <c r="G97" s="40">
        <f>SUM(G95:G96)</f>
        <v>58127784.000000007</v>
      </c>
      <c r="H97" s="10"/>
      <c r="I97" s="40">
        <f>SUM(I95:I96)</f>
        <v>-131608613</v>
      </c>
      <c r="J97" s="10"/>
      <c r="K97" s="40">
        <f>SUM(K95:K96)</f>
        <v>93672935</v>
      </c>
    </row>
    <row r="98" spans="1:11" ht="22.7" customHeight="1">
      <c r="A98" s="27"/>
      <c r="E98" s="10"/>
      <c r="F98" s="10"/>
      <c r="G98" s="10"/>
      <c r="H98" s="10"/>
      <c r="I98" s="10"/>
      <c r="J98" s="10"/>
      <c r="K98" s="10"/>
    </row>
    <row r="99" spans="1:11" ht="22.7" customHeight="1">
      <c r="A99" s="4" t="s">
        <v>5</v>
      </c>
    </row>
    <row r="100" spans="1:11" ht="23.1" customHeight="1">
      <c r="A100" s="94" t="str">
        <f>A55</f>
        <v>บริษัท ไร้ท์ทันเน็ลลิ่ง จำกัด และบริษัทย่อย</v>
      </c>
      <c r="B100" s="24"/>
      <c r="C100" s="25"/>
      <c r="D100" s="25"/>
      <c r="E100" s="26"/>
      <c r="F100" s="24"/>
      <c r="G100" s="26"/>
      <c r="H100" s="24"/>
      <c r="I100" s="26"/>
      <c r="J100" s="24"/>
      <c r="K100" s="26"/>
    </row>
    <row r="101" spans="1:11" ht="23.1" customHeight="1">
      <c r="A101" s="94" t="s">
        <v>13</v>
      </c>
      <c r="B101" s="24"/>
      <c r="C101" s="25"/>
      <c r="D101" s="25"/>
      <c r="E101" s="26"/>
      <c r="F101" s="24"/>
      <c r="G101" s="26"/>
      <c r="H101" s="24"/>
      <c r="I101" s="26"/>
      <c r="J101" s="55"/>
      <c r="K101" s="26"/>
    </row>
    <row r="102" spans="1:11" ht="23.1" customHeight="1">
      <c r="A102" s="94" t="s">
        <v>178</v>
      </c>
      <c r="B102" s="24"/>
      <c r="C102" s="25"/>
      <c r="D102" s="25"/>
      <c r="E102" s="26"/>
      <c r="F102" s="24"/>
      <c r="G102" s="26"/>
      <c r="H102" s="24"/>
      <c r="I102" s="26"/>
      <c r="J102" s="24"/>
      <c r="K102" s="26"/>
    </row>
    <row r="103" spans="1:11" ht="23.1" customHeight="1">
      <c r="B103" s="112" t="s">
        <v>135</v>
      </c>
      <c r="C103" s="112"/>
      <c r="D103" s="112"/>
      <c r="E103" s="112"/>
      <c r="F103" s="112"/>
      <c r="G103" s="112"/>
      <c r="H103" s="112"/>
      <c r="I103" s="112"/>
      <c r="J103" s="112"/>
      <c r="K103" s="112"/>
    </row>
    <row r="104" spans="1:11" s="27" customFormat="1" ht="23.1" customHeight="1">
      <c r="C104" s="28"/>
      <c r="D104" s="28"/>
      <c r="E104" s="29"/>
      <c r="F104" s="93" t="s">
        <v>0</v>
      </c>
      <c r="G104" s="29"/>
      <c r="H104" s="92"/>
      <c r="I104" s="29"/>
      <c r="J104" s="93" t="s">
        <v>29</v>
      </c>
      <c r="K104" s="29"/>
    </row>
    <row r="105" spans="1:11" ht="23.1" customHeight="1">
      <c r="C105" s="30"/>
      <c r="D105" s="31"/>
      <c r="E105" s="32">
        <v>2562</v>
      </c>
      <c r="F105" s="32"/>
      <c r="G105" s="32">
        <v>2561</v>
      </c>
      <c r="H105" s="33"/>
      <c r="I105" s="32">
        <v>2562</v>
      </c>
      <c r="J105" s="32"/>
      <c r="K105" s="32">
        <v>2561</v>
      </c>
    </row>
    <row r="106" spans="1:11" ht="23.1" customHeight="1">
      <c r="A106" s="27" t="s">
        <v>30</v>
      </c>
      <c r="B106" s="27"/>
      <c r="E106" s="61"/>
      <c r="F106" s="58"/>
      <c r="G106" s="61"/>
      <c r="H106" s="33"/>
      <c r="I106" s="32"/>
      <c r="J106" s="32"/>
      <c r="K106" s="32"/>
    </row>
    <row r="107" spans="1:11" ht="23.1" customHeight="1">
      <c r="A107" s="4" t="s">
        <v>198</v>
      </c>
      <c r="B107" s="62"/>
      <c r="E107" s="10">
        <v>-47007551</v>
      </c>
      <c r="F107" s="10"/>
      <c r="G107" s="10">
        <v>-56291342</v>
      </c>
      <c r="H107" s="10"/>
      <c r="I107" s="10">
        <v>-46925673</v>
      </c>
      <c r="J107" s="10"/>
      <c r="K107" s="10">
        <v>-56202487</v>
      </c>
    </row>
    <row r="108" spans="1:11" ht="23.1" customHeight="1">
      <c r="A108" s="4" t="s">
        <v>108</v>
      </c>
      <c r="E108" s="10">
        <v>3136712</v>
      </c>
      <c r="F108" s="10"/>
      <c r="G108" s="10">
        <v>2617259</v>
      </c>
      <c r="H108" s="10"/>
      <c r="I108" s="10">
        <v>3053992</v>
      </c>
      <c r="J108" s="10"/>
      <c r="K108" s="10">
        <v>2527147</v>
      </c>
    </row>
    <row r="109" spans="1:11" ht="23.1" customHeight="1">
      <c r="A109" s="4" t="s">
        <v>190</v>
      </c>
      <c r="E109" s="10">
        <v>0</v>
      </c>
      <c r="F109" s="10"/>
      <c r="G109" s="10">
        <v>0</v>
      </c>
      <c r="H109" s="10"/>
      <c r="I109" s="10">
        <v>-2366347</v>
      </c>
      <c r="J109" s="10"/>
      <c r="K109" s="10">
        <v>0</v>
      </c>
    </row>
    <row r="110" spans="1:11" ht="23.1" customHeight="1">
      <c r="A110" s="4" t="s">
        <v>92</v>
      </c>
      <c r="E110" s="10">
        <v>-133785491</v>
      </c>
      <c r="F110" s="10"/>
      <c r="G110" s="10">
        <v>-236773315</v>
      </c>
      <c r="H110" s="10"/>
      <c r="I110" s="10">
        <v>-132686419</v>
      </c>
      <c r="J110" s="10"/>
      <c r="K110" s="10">
        <v>-236751379</v>
      </c>
    </row>
    <row r="111" spans="1:11" ht="23.1" customHeight="1">
      <c r="A111" s="4" t="s">
        <v>169</v>
      </c>
      <c r="E111" s="10">
        <v>0</v>
      </c>
      <c r="F111" s="10"/>
      <c r="G111" s="10">
        <v>20000</v>
      </c>
      <c r="H111" s="10"/>
      <c r="I111" s="10">
        <v>0</v>
      </c>
      <c r="J111" s="10"/>
      <c r="K111" s="10">
        <v>20000</v>
      </c>
    </row>
    <row r="112" spans="1:11" ht="23.1" customHeight="1">
      <c r="A112" s="4" t="s">
        <v>143</v>
      </c>
      <c r="E112" s="10">
        <v>77189890</v>
      </c>
      <c r="F112" s="10"/>
      <c r="G112" s="10">
        <v>45463846</v>
      </c>
      <c r="H112" s="10"/>
      <c r="I112" s="10">
        <v>77189890</v>
      </c>
      <c r="J112" s="10"/>
      <c r="K112" s="10">
        <v>45463846</v>
      </c>
    </row>
    <row r="113" spans="1:11" ht="23.1" customHeight="1">
      <c r="A113" s="4" t="s">
        <v>62</v>
      </c>
      <c r="E113" s="10">
        <v>-831140</v>
      </c>
      <c r="F113" s="10"/>
      <c r="G113" s="10">
        <v>-990560</v>
      </c>
      <c r="H113" s="10"/>
      <c r="I113" s="10">
        <v>-831140</v>
      </c>
      <c r="J113" s="10"/>
      <c r="K113" s="10">
        <v>-990560</v>
      </c>
    </row>
    <row r="114" spans="1:11" ht="23.1" customHeight="1">
      <c r="A114" s="27" t="s">
        <v>95</v>
      </c>
      <c r="C114" s="63"/>
      <c r="D114" s="63"/>
      <c r="E114" s="40">
        <f>SUM(E107:E113)</f>
        <v>-101297580</v>
      </c>
      <c r="F114" s="10"/>
      <c r="G114" s="40">
        <f>SUM(G107:G113)</f>
        <v>-245954112</v>
      </c>
      <c r="H114" s="10"/>
      <c r="I114" s="40">
        <f>SUM(I107:I113)</f>
        <v>-102565697</v>
      </c>
      <c r="J114" s="10"/>
      <c r="K114" s="40">
        <f>SUM(K107:K113)</f>
        <v>-245933433</v>
      </c>
    </row>
    <row r="115" spans="1:11" ht="23.1" customHeight="1">
      <c r="A115" s="27" t="s">
        <v>32</v>
      </c>
      <c r="B115" s="27"/>
      <c r="E115" s="36"/>
      <c r="F115" s="36"/>
      <c r="G115" s="36"/>
      <c r="H115" s="36"/>
      <c r="I115" s="36"/>
      <c r="J115" s="36"/>
      <c r="K115" s="36"/>
    </row>
    <row r="116" spans="1:11" ht="23.1" customHeight="1">
      <c r="A116" s="4" t="s">
        <v>118</v>
      </c>
      <c r="E116" s="10">
        <v>47705873</v>
      </c>
      <c r="F116" s="10"/>
      <c r="G116" s="10">
        <v>-19156250</v>
      </c>
      <c r="H116" s="10"/>
      <c r="I116" s="10">
        <v>47705873</v>
      </c>
      <c r="J116" s="10"/>
      <c r="K116" s="10">
        <v>-19156250</v>
      </c>
    </row>
    <row r="117" spans="1:11" ht="23.1" customHeight="1">
      <c r="A117" s="4" t="s">
        <v>148</v>
      </c>
      <c r="E117" s="10">
        <v>408014810</v>
      </c>
      <c r="F117" s="10"/>
      <c r="G117" s="10">
        <v>251973473</v>
      </c>
      <c r="H117" s="10"/>
      <c r="I117" s="10">
        <v>435014810</v>
      </c>
      <c r="J117" s="10"/>
      <c r="K117" s="10">
        <v>216973473</v>
      </c>
    </row>
    <row r="118" spans="1:11" ht="23.1" customHeight="1">
      <c r="A118" s="4" t="s">
        <v>131</v>
      </c>
      <c r="E118" s="10">
        <v>-147255317</v>
      </c>
      <c r="F118" s="10"/>
      <c r="G118" s="10">
        <v>-114935987</v>
      </c>
      <c r="H118" s="10"/>
      <c r="I118" s="10">
        <v>-147255317</v>
      </c>
      <c r="J118" s="10"/>
      <c r="K118" s="10">
        <v>-114935987</v>
      </c>
    </row>
    <row r="119" spans="1:11" ht="23.1" customHeight="1">
      <c r="A119" s="4" t="s">
        <v>151</v>
      </c>
      <c r="E119" s="10">
        <v>92459163</v>
      </c>
      <c r="F119" s="10"/>
      <c r="G119" s="10">
        <v>205587686</v>
      </c>
      <c r="H119" s="10"/>
      <c r="I119" s="10">
        <v>92459163</v>
      </c>
      <c r="J119" s="10"/>
      <c r="K119" s="10">
        <v>205587686</v>
      </c>
    </row>
    <row r="120" spans="1:11" ht="23.1" customHeight="1">
      <c r="A120" s="4" t="s">
        <v>152</v>
      </c>
      <c r="E120" s="10">
        <v>-109940861</v>
      </c>
      <c r="F120" s="10"/>
      <c r="G120" s="10">
        <v>-71551382</v>
      </c>
      <c r="H120" s="10"/>
      <c r="I120" s="10">
        <v>-109940861</v>
      </c>
      <c r="J120" s="10"/>
      <c r="K120" s="10">
        <v>-71551382</v>
      </c>
    </row>
    <row r="121" spans="1:11" ht="23.1" customHeight="1">
      <c r="A121" s="4" t="s">
        <v>106</v>
      </c>
      <c r="E121" s="54">
        <v>-69938558</v>
      </c>
      <c r="F121" s="54"/>
      <c r="G121" s="54">
        <v>-34593744</v>
      </c>
      <c r="H121" s="54"/>
      <c r="I121" s="10">
        <v>-67820044</v>
      </c>
      <c r="J121" s="10"/>
      <c r="K121" s="10">
        <v>-32921470</v>
      </c>
    </row>
    <row r="122" spans="1:11" ht="23.1" customHeight="1">
      <c r="A122" s="4" t="s">
        <v>119</v>
      </c>
      <c r="E122" s="10">
        <v>0</v>
      </c>
      <c r="F122" s="54"/>
      <c r="G122" s="54">
        <v>-8000000</v>
      </c>
      <c r="H122" s="54"/>
      <c r="I122" s="10">
        <v>0</v>
      </c>
      <c r="J122" s="10"/>
      <c r="K122" s="10">
        <v>-8000000</v>
      </c>
    </row>
    <row r="123" spans="1:11" ht="23.1" customHeight="1">
      <c r="A123" s="27" t="s">
        <v>170</v>
      </c>
      <c r="E123" s="64">
        <f>SUM(E116:E122)</f>
        <v>221045110</v>
      </c>
      <c r="F123" s="54"/>
      <c r="G123" s="64">
        <f>SUM(G116:G122)</f>
        <v>209323796</v>
      </c>
      <c r="H123" s="54"/>
      <c r="I123" s="64">
        <f>SUM(I116:I122)</f>
        <v>250163624</v>
      </c>
      <c r="J123" s="10"/>
      <c r="K123" s="64">
        <f>SUM(K116:K122)</f>
        <v>175996070</v>
      </c>
    </row>
    <row r="124" spans="1:11" ht="23.1" customHeight="1">
      <c r="A124" s="27" t="s">
        <v>171</v>
      </c>
      <c r="E124" s="64">
        <v>-81991</v>
      </c>
      <c r="F124" s="54"/>
      <c r="G124" s="64">
        <v>-35358</v>
      </c>
      <c r="H124" s="54"/>
      <c r="I124" s="64">
        <v>0</v>
      </c>
      <c r="J124" s="10"/>
      <c r="K124" s="64">
        <v>0</v>
      </c>
    </row>
    <row r="125" spans="1:11" ht="23.1" customHeight="1">
      <c r="A125" s="27" t="s">
        <v>201</v>
      </c>
      <c r="E125" s="13">
        <f>E97+E114+E123+E124</f>
        <v>15506433</v>
      </c>
      <c r="F125" s="13"/>
      <c r="G125" s="13">
        <f>G97+G114+G123+G124</f>
        <v>21462110</v>
      </c>
      <c r="H125" s="13"/>
      <c r="I125" s="13">
        <f>I97+I114+I123+I124</f>
        <v>15989314</v>
      </c>
      <c r="J125" s="13"/>
      <c r="K125" s="13">
        <f>K97+K114+K123+K124</f>
        <v>23735572</v>
      </c>
    </row>
    <row r="126" spans="1:11" ht="23.1" customHeight="1">
      <c r="A126" s="4" t="s">
        <v>132</v>
      </c>
      <c r="E126" s="11"/>
      <c r="F126" s="11"/>
      <c r="G126" s="11"/>
      <c r="H126" s="11"/>
      <c r="I126" s="11"/>
      <c r="J126" s="11"/>
      <c r="K126" s="11"/>
    </row>
    <row r="127" spans="1:11" ht="23.1" customHeight="1">
      <c r="A127" s="4" t="s">
        <v>109</v>
      </c>
      <c r="E127" s="54">
        <v>0</v>
      </c>
      <c r="F127" s="54"/>
      <c r="G127" s="54">
        <v>308345</v>
      </c>
      <c r="H127" s="54"/>
      <c r="I127" s="54">
        <v>0</v>
      </c>
      <c r="J127" s="10"/>
      <c r="K127" s="54">
        <v>308345</v>
      </c>
    </row>
    <row r="128" spans="1:11" ht="23.1" customHeight="1">
      <c r="A128" s="4" t="s">
        <v>138</v>
      </c>
      <c r="E128" s="10">
        <f>BS!F9</f>
        <v>36652194</v>
      </c>
      <c r="F128" s="10"/>
      <c r="G128" s="10">
        <v>14881739</v>
      </c>
      <c r="H128" s="10"/>
      <c r="I128" s="10">
        <f>BS!J9</f>
        <v>34373448</v>
      </c>
      <c r="J128" s="10"/>
      <c r="K128" s="10">
        <v>10329531</v>
      </c>
    </row>
    <row r="129" spans="1:11" ht="23.1" customHeight="1" thickBot="1">
      <c r="A129" s="27" t="s">
        <v>139</v>
      </c>
      <c r="E129" s="15">
        <f>SUM(E125:E128)</f>
        <v>52158627</v>
      </c>
      <c r="F129" s="13"/>
      <c r="G129" s="15">
        <f>SUM(G125:G128)</f>
        <v>36652194</v>
      </c>
      <c r="H129" s="13"/>
      <c r="I129" s="15">
        <f>SUM(I125:I128)</f>
        <v>50362762</v>
      </c>
      <c r="J129" s="13"/>
      <c r="K129" s="15">
        <f>SUM(K125:K128)</f>
        <v>34373448</v>
      </c>
    </row>
    <row r="130" spans="1:11" ht="23.1" customHeight="1" thickTop="1">
      <c r="E130" s="65">
        <f>+E129-BS!D9</f>
        <v>0</v>
      </c>
      <c r="F130" s="66"/>
      <c r="G130" s="65">
        <f>+G129-BS!F9</f>
        <v>0</v>
      </c>
      <c r="H130" s="66"/>
      <c r="I130" s="65">
        <f>+I129-BS!H9</f>
        <v>0</v>
      </c>
      <c r="J130" s="66"/>
      <c r="K130" s="67">
        <f>+K129-BS!J9</f>
        <v>0</v>
      </c>
    </row>
    <row r="131" spans="1:11" ht="23.1" customHeight="1">
      <c r="A131" s="27" t="s">
        <v>27</v>
      </c>
      <c r="E131" s="36"/>
      <c r="F131" s="36"/>
      <c r="G131" s="36"/>
      <c r="H131" s="36"/>
      <c r="I131" s="36"/>
      <c r="J131" s="36"/>
      <c r="K131" s="36"/>
    </row>
    <row r="132" spans="1:11" ht="23.1" customHeight="1">
      <c r="A132" s="4" t="s">
        <v>46</v>
      </c>
      <c r="E132" s="4"/>
      <c r="F132" s="36"/>
      <c r="G132" s="4"/>
      <c r="H132" s="36"/>
      <c r="I132" s="11"/>
      <c r="J132" s="36"/>
      <c r="K132" s="11"/>
    </row>
    <row r="133" spans="1:11" ht="23.1" customHeight="1">
      <c r="A133" s="4" t="s">
        <v>145</v>
      </c>
      <c r="E133" s="11">
        <v>119496371</v>
      </c>
      <c r="F133" s="11"/>
      <c r="G133" s="11">
        <v>195200496</v>
      </c>
      <c r="H133" s="11"/>
      <c r="I133" s="11">
        <v>119496371</v>
      </c>
      <c r="J133" s="11"/>
      <c r="K133" s="11">
        <v>195200496</v>
      </c>
    </row>
    <row r="134" spans="1:11" ht="23.1" customHeight="1">
      <c r="A134" s="4" t="s">
        <v>199</v>
      </c>
      <c r="E134" s="11">
        <v>5739600</v>
      </c>
      <c r="F134" s="11"/>
      <c r="G134" s="11">
        <v>0</v>
      </c>
      <c r="H134" s="11"/>
      <c r="I134" s="11">
        <v>5739600</v>
      </c>
      <c r="J134" s="11"/>
      <c r="K134" s="11">
        <v>0</v>
      </c>
    </row>
    <row r="136" spans="1:11" ht="23.1" customHeight="1">
      <c r="A136" s="4" t="s">
        <v>5</v>
      </c>
    </row>
  </sheetData>
  <customSheetViews>
    <customSheetView guid="{70B1E187-2C74-4CE5-B1A1-8B33C5B641E8}" showPageBreaks="1" showGridLines="0" printArea="1" showRuler="0" topLeftCell="A242">
      <selection activeCell="I258" sqref="I258"/>
      <rowBreaks count="5" manualBreakCount="5">
        <brk id="48" max="9" man="1"/>
        <brk id="89" max="16383" man="1"/>
        <brk id="122" max="10" man="1"/>
        <brk id="170" max="10" man="1"/>
        <brk id="216" max="10" man="1"/>
      </rowBreaks>
      <pageMargins left="0.98425196850393704" right="0.39370078740157483" top="0.39370078740157483" bottom="0.39370078740157483" header="0.19685039370078741" footer="0.19685039370078741"/>
      <printOptions horizontalCentered="1"/>
      <pageSetup scale="72" orientation="portrait" r:id="rId1"/>
      <headerFooter alignWithMargins="0"/>
    </customSheetView>
  </customSheetViews>
  <mergeCells count="4">
    <mergeCell ref="B58:K58"/>
    <mergeCell ref="B103:K103"/>
    <mergeCell ref="B4:K4"/>
    <mergeCell ref="B38:K38"/>
  </mergeCells>
  <phoneticPr fontId="0" type="noConversion"/>
  <printOptions horizontalCentered="1" gridLinesSet="0"/>
  <pageMargins left="0.72" right="0.23622047244094499" top="0.78700000000000003" bottom="0.23622047244094499" header="0.22" footer="0.196850393700787"/>
  <pageSetup paperSize="9" scale="77" fitToHeight="6" orientation="portrait" r:id="rId2"/>
  <headerFooter alignWithMargins="0"/>
  <rowBreaks count="3" manualBreakCount="3">
    <brk id="34" max="10" man="1"/>
    <brk id="54" max="10" man="1"/>
    <brk id="99" max="10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53"/>
  <sheetViews>
    <sheetView showGridLines="0" view="pageBreakPreview" topLeftCell="A4" zoomScale="70" zoomScaleNormal="70" zoomScaleSheetLayoutView="70" workbookViewId="0">
      <selection activeCell="S24" sqref="S24"/>
    </sheetView>
  </sheetViews>
  <sheetFormatPr defaultColWidth="9.140625" defaultRowHeight="23.1" customHeight="1"/>
  <cols>
    <col min="1" max="1" width="23.42578125" style="3" customWidth="1"/>
    <col min="2" max="2" width="14.5703125" style="3" customWidth="1"/>
    <col min="3" max="3" width="18" style="2" customWidth="1"/>
    <col min="4" max="4" width="1.140625" style="2" customWidth="1"/>
    <col min="5" max="5" width="18" style="2" customWidth="1"/>
    <col min="6" max="6" width="1.140625" style="2" customWidth="1"/>
    <col min="7" max="7" width="18" style="2" customWidth="1"/>
    <col min="8" max="8" width="1.140625" style="2" customWidth="1"/>
    <col min="9" max="9" width="18" style="2" customWidth="1"/>
    <col min="10" max="10" width="1.140625" style="2" customWidth="1"/>
    <col min="11" max="11" width="18" style="2" customWidth="1"/>
    <col min="12" max="12" width="1.140625" style="2" customWidth="1"/>
    <col min="13" max="13" width="18" style="2" customWidth="1"/>
    <col min="14" max="14" width="1.140625" style="2" customWidth="1"/>
    <col min="15" max="15" width="18" style="2" customWidth="1"/>
    <col min="16" max="16" width="1.140625" style="2" customWidth="1"/>
    <col min="17" max="17" width="18" style="2" customWidth="1"/>
    <col min="18" max="18" width="1.140625" style="2" customWidth="1"/>
    <col min="19" max="19" width="18" style="2" customWidth="1"/>
    <col min="20" max="20" width="1.140625" style="2" customWidth="1"/>
    <col min="21" max="21" width="18" style="2" customWidth="1"/>
    <col min="22" max="22" width="13.85546875" style="2" customWidth="1"/>
    <col min="23" max="16384" width="9.140625" style="2"/>
  </cols>
  <sheetData>
    <row r="1" spans="1:21" ht="23.1" customHeight="1">
      <c r="A1" s="115" t="s">
        <v>96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ht="23.1" customHeight="1">
      <c r="A2" s="115" t="s">
        <v>26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ht="23.1" customHeight="1">
      <c r="A3" s="115" t="s">
        <v>178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21" ht="23.1" customHeight="1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8" t="s">
        <v>135</v>
      </c>
    </row>
    <row r="5" spans="1:21" ht="23.1" customHeight="1">
      <c r="A5" s="7"/>
      <c r="B5" s="7"/>
      <c r="C5" s="117" t="s">
        <v>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</row>
    <row r="6" spans="1:21" ht="23.1" customHeight="1">
      <c r="A6" s="20"/>
      <c r="B6" s="7"/>
      <c r="C6" s="118" t="s">
        <v>34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5"/>
      <c r="S6" s="5"/>
      <c r="T6" s="5"/>
      <c r="U6" s="5"/>
    </row>
    <row r="7" spans="1:21" ht="23.1" customHeight="1">
      <c r="A7" s="7"/>
      <c r="B7" s="20"/>
      <c r="C7" s="9"/>
      <c r="D7" s="9"/>
      <c r="E7" s="9"/>
      <c r="F7" s="9"/>
      <c r="G7" s="9"/>
      <c r="H7" s="9"/>
      <c r="I7" s="9"/>
      <c r="J7" s="9"/>
      <c r="K7" s="116" t="s">
        <v>68</v>
      </c>
      <c r="L7" s="116"/>
      <c r="M7" s="116"/>
      <c r="N7" s="116"/>
      <c r="O7" s="116"/>
      <c r="P7" s="99"/>
      <c r="Q7" s="99"/>
      <c r="R7" s="99"/>
      <c r="S7" s="99" t="s">
        <v>126</v>
      </c>
      <c r="T7" s="9"/>
      <c r="U7" s="9"/>
    </row>
    <row r="8" spans="1:21" ht="23.1" customHeight="1">
      <c r="A8" s="7"/>
      <c r="B8" s="7"/>
      <c r="C8" s="9"/>
      <c r="D8" s="9"/>
      <c r="E8" s="9"/>
      <c r="F8" s="9"/>
      <c r="G8" s="9"/>
      <c r="H8" s="9"/>
      <c r="I8" s="9"/>
      <c r="J8" s="9"/>
      <c r="K8" s="19" t="s">
        <v>120</v>
      </c>
      <c r="L8" s="19"/>
      <c r="M8" s="100"/>
      <c r="N8" s="99"/>
      <c r="O8" s="99"/>
      <c r="P8" s="99"/>
      <c r="Q8" s="99"/>
      <c r="R8" s="99"/>
      <c r="S8" s="6" t="s">
        <v>127</v>
      </c>
      <c r="T8" s="9"/>
      <c r="U8" s="9"/>
    </row>
    <row r="9" spans="1:21" s="6" customFormat="1" ht="23.1" customHeight="1">
      <c r="A9" s="7"/>
      <c r="B9" s="7"/>
      <c r="K9" s="99" t="s">
        <v>121</v>
      </c>
      <c r="L9" s="99"/>
      <c r="O9" s="99" t="s">
        <v>14</v>
      </c>
      <c r="P9" s="99"/>
      <c r="Q9" s="99" t="s">
        <v>14</v>
      </c>
      <c r="R9" s="99"/>
      <c r="S9" s="6" t="s">
        <v>128</v>
      </c>
    </row>
    <row r="10" spans="1:21" s="6" customFormat="1" ht="23.1" customHeight="1">
      <c r="A10" s="7"/>
      <c r="B10" s="7"/>
      <c r="C10" s="6" t="s">
        <v>76</v>
      </c>
      <c r="E10" s="6" t="s">
        <v>60</v>
      </c>
      <c r="G10" s="114" t="s">
        <v>28</v>
      </c>
      <c r="H10" s="114"/>
      <c r="I10" s="114"/>
      <c r="J10" s="9"/>
      <c r="K10" s="99" t="s">
        <v>122</v>
      </c>
      <c r="L10" s="99"/>
      <c r="M10" s="6" t="s">
        <v>134</v>
      </c>
      <c r="O10" s="101" t="s">
        <v>124</v>
      </c>
      <c r="P10" s="101"/>
      <c r="Q10" s="101" t="s">
        <v>9</v>
      </c>
      <c r="R10" s="101"/>
      <c r="S10" s="6" t="s">
        <v>129</v>
      </c>
      <c r="U10" s="6" t="s">
        <v>14</v>
      </c>
    </row>
    <row r="11" spans="1:21" s="6" customFormat="1" ht="23.1" customHeight="1">
      <c r="A11" s="7"/>
      <c r="B11" s="7"/>
      <c r="C11" s="97" t="s">
        <v>83</v>
      </c>
      <c r="E11" s="97" t="s">
        <v>59</v>
      </c>
      <c r="G11" s="97" t="s">
        <v>15</v>
      </c>
      <c r="I11" s="97" t="s">
        <v>16</v>
      </c>
      <c r="J11" s="9"/>
      <c r="K11" s="102" t="s">
        <v>123</v>
      </c>
      <c r="L11" s="99"/>
      <c r="M11" s="97" t="s">
        <v>97</v>
      </c>
      <c r="N11" s="9"/>
      <c r="O11" s="102" t="s">
        <v>125</v>
      </c>
      <c r="P11" s="99"/>
      <c r="Q11" s="102" t="s">
        <v>71</v>
      </c>
      <c r="R11" s="99"/>
      <c r="S11" s="97" t="s">
        <v>130</v>
      </c>
      <c r="U11" s="97" t="s">
        <v>9</v>
      </c>
    </row>
    <row r="12" spans="1:21" s="6" customFormat="1" ht="23.1" customHeight="1">
      <c r="A12" s="7"/>
      <c r="B12" s="7"/>
      <c r="C12" s="9"/>
      <c r="E12" s="9"/>
      <c r="G12" s="9"/>
      <c r="I12" s="9"/>
      <c r="J12" s="9"/>
      <c r="K12" s="99"/>
      <c r="L12" s="99"/>
      <c r="M12" s="9"/>
      <c r="N12" s="9"/>
      <c r="O12" s="99"/>
      <c r="P12" s="99"/>
      <c r="Q12" s="99"/>
      <c r="R12" s="99"/>
      <c r="S12" s="9"/>
      <c r="U12" s="9"/>
    </row>
    <row r="13" spans="1:21" ht="23.1" customHeight="1">
      <c r="A13" s="1" t="s">
        <v>157</v>
      </c>
      <c r="C13" s="13">
        <v>400000000</v>
      </c>
      <c r="D13" s="13"/>
      <c r="E13" s="13">
        <v>6000000</v>
      </c>
      <c r="F13" s="13"/>
      <c r="G13" s="13">
        <v>40000000</v>
      </c>
      <c r="H13" s="13"/>
      <c r="I13" s="13">
        <v>79887088</v>
      </c>
      <c r="J13" s="13"/>
      <c r="K13" s="13">
        <v>-212335</v>
      </c>
      <c r="L13" s="13"/>
      <c r="M13" s="13">
        <v>4302753</v>
      </c>
      <c r="N13" s="13"/>
      <c r="O13" s="13">
        <f>SUM(K13:N13)</f>
        <v>4090418</v>
      </c>
      <c r="P13" s="13"/>
      <c r="Q13" s="13">
        <f>SUM(C13:I13,O13)</f>
        <v>529977506</v>
      </c>
      <c r="R13" s="13"/>
      <c r="S13" s="13">
        <v>33990</v>
      </c>
      <c r="T13" s="13"/>
      <c r="U13" s="13">
        <f t="shared" ref="U13:U17" si="0">SUM(Q13:S13)</f>
        <v>530011496</v>
      </c>
    </row>
    <row r="14" spans="1:21" ht="23.1" customHeight="1">
      <c r="A14" s="3" t="s">
        <v>164</v>
      </c>
      <c r="C14" s="105">
        <v>0</v>
      </c>
      <c r="D14" s="13"/>
      <c r="E14" s="105">
        <v>0</v>
      </c>
      <c r="F14" s="13"/>
      <c r="G14" s="105">
        <v>0</v>
      </c>
      <c r="H14" s="13"/>
      <c r="I14" s="105">
        <v>-65199274</v>
      </c>
      <c r="J14" s="13"/>
      <c r="K14" s="105">
        <v>0</v>
      </c>
      <c r="L14" s="13"/>
      <c r="M14" s="105">
        <v>0</v>
      </c>
      <c r="N14" s="13"/>
      <c r="O14" s="105">
        <f>SUM(K14:M14)</f>
        <v>0</v>
      </c>
      <c r="P14" s="13"/>
      <c r="Q14" s="105">
        <f t="shared" ref="Q14:Q18" si="1">SUM(C14:I14,O14)</f>
        <v>-65199274</v>
      </c>
      <c r="R14" s="13"/>
      <c r="S14" s="105">
        <v>-13745</v>
      </c>
      <c r="T14" s="13"/>
      <c r="U14" s="105">
        <f t="shared" si="0"/>
        <v>-65213019</v>
      </c>
    </row>
    <row r="15" spans="1:21" ht="23.1" customHeight="1">
      <c r="A15" s="3" t="s">
        <v>136</v>
      </c>
      <c r="C15" s="106">
        <v>0</v>
      </c>
      <c r="D15" s="13"/>
      <c r="E15" s="106">
        <v>0</v>
      </c>
      <c r="F15" s="13"/>
      <c r="G15" s="106">
        <v>0</v>
      </c>
      <c r="H15" s="13"/>
      <c r="I15" s="107">
        <v>0</v>
      </c>
      <c r="J15" s="13"/>
      <c r="K15" s="106">
        <v>-35358</v>
      </c>
      <c r="L15" s="13"/>
      <c r="M15" s="106">
        <v>0</v>
      </c>
      <c r="N15" s="13"/>
      <c r="O15" s="106">
        <f t="shared" ref="O15:O17" si="2">SUM(K15:M15)</f>
        <v>-35358</v>
      </c>
      <c r="P15" s="13"/>
      <c r="Q15" s="106">
        <f t="shared" si="1"/>
        <v>-35358</v>
      </c>
      <c r="R15" s="13"/>
      <c r="S15" s="106">
        <v>-358</v>
      </c>
      <c r="T15" s="13"/>
      <c r="U15" s="106">
        <f t="shared" si="0"/>
        <v>-35716</v>
      </c>
    </row>
    <row r="16" spans="1:21" ht="23.1" customHeight="1">
      <c r="A16" s="3" t="s">
        <v>137</v>
      </c>
      <c r="C16" s="13">
        <f>SUM(C14:C15)</f>
        <v>0</v>
      </c>
      <c r="D16" s="13"/>
      <c r="E16" s="13">
        <f>SUM(E14:E15)</f>
        <v>0</v>
      </c>
      <c r="F16" s="13"/>
      <c r="G16" s="13">
        <f>SUM(G14:G15)</f>
        <v>0</v>
      </c>
      <c r="H16" s="13"/>
      <c r="I16" s="13">
        <f>SUM(I14:I15)</f>
        <v>-65199274</v>
      </c>
      <c r="J16" s="13"/>
      <c r="K16" s="13">
        <f>SUM(K14:K15)</f>
        <v>-35358</v>
      </c>
      <c r="L16" s="13"/>
      <c r="M16" s="13">
        <f>SUM(M14:M15)</f>
        <v>0</v>
      </c>
      <c r="N16" s="13"/>
      <c r="O16" s="13">
        <f t="shared" si="2"/>
        <v>-35358</v>
      </c>
      <c r="P16" s="13"/>
      <c r="Q16" s="13">
        <f t="shared" si="1"/>
        <v>-65234632</v>
      </c>
      <c r="R16" s="13"/>
      <c r="S16" s="13">
        <f>SUM(S14:S15)</f>
        <v>-14103</v>
      </c>
      <c r="T16" s="13"/>
      <c r="U16" s="13">
        <f t="shared" si="0"/>
        <v>-65248735</v>
      </c>
    </row>
    <row r="17" spans="1:22" ht="23.1" customHeight="1">
      <c r="A17" s="3" t="s">
        <v>188</v>
      </c>
      <c r="C17" s="14">
        <v>0</v>
      </c>
      <c r="D17" s="13"/>
      <c r="E17" s="14">
        <v>0</v>
      </c>
      <c r="F17" s="13"/>
      <c r="G17" s="14">
        <v>0</v>
      </c>
      <c r="H17" s="13"/>
      <c r="I17" s="14">
        <v>-8000000</v>
      </c>
      <c r="J17" s="13"/>
      <c r="K17" s="14">
        <v>0</v>
      </c>
      <c r="L17" s="13"/>
      <c r="M17" s="14">
        <v>0</v>
      </c>
      <c r="N17" s="13"/>
      <c r="O17" s="14">
        <f t="shared" si="2"/>
        <v>0</v>
      </c>
      <c r="P17" s="13"/>
      <c r="Q17" s="14">
        <f t="shared" si="1"/>
        <v>-8000000</v>
      </c>
      <c r="R17" s="13"/>
      <c r="S17" s="14">
        <v>0</v>
      </c>
      <c r="T17" s="13"/>
      <c r="U17" s="14">
        <f t="shared" si="0"/>
        <v>-8000000</v>
      </c>
    </row>
    <row r="18" spans="1:22" ht="23.1" customHeight="1" thickBot="1">
      <c r="A18" s="1" t="s">
        <v>153</v>
      </c>
      <c r="C18" s="16">
        <f>SUM(C13,C16:C17)</f>
        <v>400000000</v>
      </c>
      <c r="D18" s="13"/>
      <c r="E18" s="16">
        <f>SUM(E13,E16:E17)</f>
        <v>6000000</v>
      </c>
      <c r="F18" s="13"/>
      <c r="G18" s="16">
        <f>SUM(G13,G16:G17)</f>
        <v>40000000</v>
      </c>
      <c r="H18" s="13"/>
      <c r="I18" s="16">
        <f>SUM(I13,I16:I17)</f>
        <v>6687814</v>
      </c>
      <c r="J18" s="13"/>
      <c r="K18" s="16">
        <f>SUM(K13,K16:K17)</f>
        <v>-247693</v>
      </c>
      <c r="L18" s="13"/>
      <c r="M18" s="16">
        <f>SUM(M13,M16:M17)</f>
        <v>4302753</v>
      </c>
      <c r="N18" s="13"/>
      <c r="O18" s="16">
        <f>SUM(O13,O16:O17)</f>
        <v>4055060</v>
      </c>
      <c r="P18" s="13"/>
      <c r="Q18" s="16">
        <f t="shared" si="1"/>
        <v>456742874</v>
      </c>
      <c r="R18" s="13"/>
      <c r="S18" s="16">
        <f>SUM(S13,S16:S17)</f>
        <v>19887</v>
      </c>
      <c r="T18" s="13"/>
      <c r="U18" s="16">
        <f>SUM(U13,U16:U17)</f>
        <v>456762761</v>
      </c>
    </row>
    <row r="19" spans="1:22" ht="23.1" customHeight="1" thickTop="1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>
        <f>U18-BS!F83</f>
        <v>0</v>
      </c>
    </row>
    <row r="20" spans="1:22" ht="23.1" customHeight="1">
      <c r="A20" s="1" t="s">
        <v>176</v>
      </c>
      <c r="B20" s="1"/>
      <c r="C20" s="13">
        <v>400000000</v>
      </c>
      <c r="D20" s="13"/>
      <c r="E20" s="13">
        <v>6000000</v>
      </c>
      <c r="F20" s="13"/>
      <c r="G20" s="13">
        <v>40000000</v>
      </c>
      <c r="H20" s="13"/>
      <c r="I20" s="13">
        <v>6687814</v>
      </c>
      <c r="J20" s="13"/>
      <c r="K20" s="13">
        <v>-247693</v>
      </c>
      <c r="L20" s="13"/>
      <c r="M20" s="13">
        <v>4302753</v>
      </c>
      <c r="N20" s="13"/>
      <c r="O20" s="13">
        <f>SUM(K20:N20)</f>
        <v>4055060</v>
      </c>
      <c r="P20" s="13"/>
      <c r="Q20" s="13">
        <f t="shared" ref="Q20" si="3">SUM(C20:I20,O20)</f>
        <v>456742874</v>
      </c>
      <c r="R20" s="13"/>
      <c r="S20" s="13">
        <f>S18</f>
        <v>19887</v>
      </c>
      <c r="T20" s="13"/>
      <c r="U20" s="13">
        <f>SUM(Q20:S20)</f>
        <v>456762761</v>
      </c>
    </row>
    <row r="21" spans="1:22" ht="23.1" customHeight="1">
      <c r="A21" s="3" t="s">
        <v>189</v>
      </c>
      <c r="C21" s="105">
        <v>0</v>
      </c>
      <c r="D21" s="13"/>
      <c r="E21" s="105">
        <v>0</v>
      </c>
      <c r="F21" s="13"/>
      <c r="G21" s="105">
        <v>0</v>
      </c>
      <c r="H21" s="13"/>
      <c r="I21" s="105">
        <f>'PL&amp;CF'!E42</f>
        <v>130722846</v>
      </c>
      <c r="J21" s="13"/>
      <c r="K21" s="105">
        <v>0</v>
      </c>
      <c r="L21" s="13"/>
      <c r="M21" s="105">
        <v>0</v>
      </c>
      <c r="N21" s="13"/>
      <c r="O21" s="105">
        <f>SUM(K21,M21)</f>
        <v>0</v>
      </c>
      <c r="P21" s="13"/>
      <c r="Q21" s="105">
        <f>SUM(C21:I21,O21)</f>
        <v>130722846</v>
      </c>
      <c r="R21" s="13"/>
      <c r="S21" s="105">
        <f>'PL&amp;CF'!E43</f>
        <v>-59367</v>
      </c>
      <c r="T21" s="13"/>
      <c r="U21" s="105">
        <f>SUM(Q21:S21)</f>
        <v>130663479</v>
      </c>
    </row>
    <row r="22" spans="1:22" ht="23.1" customHeight="1">
      <c r="A22" s="3" t="s">
        <v>136</v>
      </c>
      <c r="C22" s="106">
        <v>0</v>
      </c>
      <c r="D22" s="13"/>
      <c r="E22" s="106">
        <v>0</v>
      </c>
      <c r="F22" s="13"/>
      <c r="G22" s="106">
        <v>0</v>
      </c>
      <c r="H22" s="13"/>
      <c r="I22" s="106">
        <v>0</v>
      </c>
      <c r="J22" s="13"/>
      <c r="K22" s="106">
        <f>'PL&amp;CF'!E47-'PL&amp;CF'!E42</f>
        <v>-85915</v>
      </c>
      <c r="L22" s="13"/>
      <c r="M22" s="106">
        <v>0</v>
      </c>
      <c r="N22" s="13"/>
      <c r="O22" s="106">
        <f>SUM(K22,M22)</f>
        <v>-85915</v>
      </c>
      <c r="P22" s="13"/>
      <c r="Q22" s="106">
        <f>SUM(C22:I22,O22)</f>
        <v>-85915</v>
      </c>
      <c r="R22" s="13"/>
      <c r="S22" s="106">
        <f>'PL&amp;CF'!E48-'PL&amp;CF'!E43</f>
        <v>3924</v>
      </c>
      <c r="T22" s="13"/>
      <c r="U22" s="106">
        <f>SUM(Q22:S22)</f>
        <v>-81991</v>
      </c>
    </row>
    <row r="23" spans="1:22" ht="23.1" customHeight="1">
      <c r="A23" s="3" t="s">
        <v>137</v>
      </c>
      <c r="C23" s="13">
        <f>SUM(C21:C22)</f>
        <v>0</v>
      </c>
      <c r="D23" s="13"/>
      <c r="E23" s="13">
        <f>SUM(E21:E22)</f>
        <v>0</v>
      </c>
      <c r="F23" s="13"/>
      <c r="G23" s="13">
        <f>SUM(G21:G22)</f>
        <v>0</v>
      </c>
      <c r="H23" s="13"/>
      <c r="I23" s="13">
        <f>SUM(I21:I22)</f>
        <v>130722846</v>
      </c>
      <c r="J23" s="13"/>
      <c r="K23" s="13">
        <f>SUM(K21:K22)</f>
        <v>-85915</v>
      </c>
      <c r="L23" s="13"/>
      <c r="M23" s="13">
        <f>SUM(M21:M22)</f>
        <v>0</v>
      </c>
      <c r="N23" s="13"/>
      <c r="O23" s="13">
        <f>SUM(O21:O22)</f>
        <v>-85915</v>
      </c>
      <c r="P23" s="13"/>
      <c r="Q23" s="13">
        <f>SUM(Q21:Q22)</f>
        <v>130636931</v>
      </c>
      <c r="R23" s="13"/>
      <c r="S23" s="13">
        <f>SUM(S21:S22)</f>
        <v>-55443</v>
      </c>
      <c r="T23" s="13"/>
      <c r="U23" s="13">
        <f>SUM(U21:U22)</f>
        <v>130581488</v>
      </c>
    </row>
    <row r="24" spans="1:22" ht="23.1" customHeight="1" thickBot="1">
      <c r="A24" s="1" t="s">
        <v>177</v>
      </c>
      <c r="B24" s="1"/>
      <c r="C24" s="15">
        <f>SUM(C20,C23:C23)</f>
        <v>400000000</v>
      </c>
      <c r="D24" s="13"/>
      <c r="E24" s="15">
        <f>SUM(E20,E23:E23)</f>
        <v>6000000</v>
      </c>
      <c r="F24" s="13"/>
      <c r="G24" s="15">
        <f>SUM(G20,G23:G23)</f>
        <v>40000000</v>
      </c>
      <c r="H24" s="13"/>
      <c r="I24" s="15">
        <f>SUM(I20,I23:I23)</f>
        <v>137410660</v>
      </c>
      <c r="J24" s="13"/>
      <c r="K24" s="15">
        <f>SUM(K20,K23:K23)</f>
        <v>-333608</v>
      </c>
      <c r="L24" s="13"/>
      <c r="M24" s="15">
        <f>SUM(M20,M23:M23)</f>
        <v>4302753</v>
      </c>
      <c r="N24" s="13"/>
      <c r="O24" s="15">
        <f>SUM(O20,O23:O23)</f>
        <v>3969145</v>
      </c>
      <c r="P24" s="13"/>
      <c r="Q24" s="15">
        <f>SUM(Q20,Q23:Q23)</f>
        <v>587379805</v>
      </c>
      <c r="R24" s="13"/>
      <c r="S24" s="15">
        <f>SUM(S20,S23:S23)</f>
        <v>-35556</v>
      </c>
      <c r="T24" s="13"/>
      <c r="U24" s="15">
        <f>SUM(U20,U23:U23)</f>
        <v>587344249</v>
      </c>
      <c r="V24" s="11"/>
    </row>
    <row r="25" spans="1:22" ht="23.1" customHeight="1" thickTop="1"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>
        <f>U24-BS!D83</f>
        <v>0</v>
      </c>
    </row>
    <row r="26" spans="1:22" ht="23.1" customHeight="1">
      <c r="A26" s="3" t="s">
        <v>5</v>
      </c>
      <c r="F26" s="5"/>
    </row>
    <row r="158" spans="5:5" ht="23.1" customHeight="1">
      <c r="E158" s="2">
        <f>SUM(E160-E159)</f>
        <v>0</v>
      </c>
    </row>
    <row r="163" spans="5:5" ht="23.1" customHeight="1">
      <c r="E163" s="2">
        <f>E158/E164*1000</f>
        <v>0</v>
      </c>
    </row>
    <row r="164" spans="5:5" ht="23.1" customHeight="1">
      <c r="E164" s="2">
        <v>1512787759</v>
      </c>
    </row>
    <row r="225" spans="9:9" ht="23.1" customHeight="1">
      <c r="I225" s="2">
        <v>-96927</v>
      </c>
    </row>
    <row r="251" spans="5:9" ht="23.1" customHeight="1">
      <c r="E251" s="2" t="e">
        <f>#REF!</f>
        <v>#REF!</v>
      </c>
    </row>
    <row r="252" spans="5:9" ht="23.1" customHeight="1">
      <c r="E252" s="2" t="e">
        <f>SUM(E250:E251)</f>
        <v>#REF!</v>
      </c>
    </row>
    <row r="253" spans="5:9" ht="23.1" customHeight="1">
      <c r="I253" s="2" t="e">
        <f>SUM(I252-#REF!)</f>
        <v>#REF!</v>
      </c>
    </row>
  </sheetData>
  <customSheetViews>
    <customSheetView guid="{70B1E187-2C74-4CE5-B1A1-8B33C5B641E8}" scale="75" showGridLines="0" showRuler="0" topLeftCell="A11">
      <selection activeCell="A32" sqref="A32"/>
      <pageMargins left="0.75" right="0.33" top="0.72" bottom="0.24" header="0.5" footer="0.3"/>
      <printOptions horizontalCentered="1"/>
      <pageSetup scale="70" orientation="landscape" r:id="rId1"/>
      <headerFooter alignWithMargins="0"/>
    </customSheetView>
  </customSheetViews>
  <mergeCells count="7">
    <mergeCell ref="G10:I10"/>
    <mergeCell ref="A1:U1"/>
    <mergeCell ref="A2:U2"/>
    <mergeCell ref="A3:U3"/>
    <mergeCell ref="K7:O7"/>
    <mergeCell ref="C5:U5"/>
    <mergeCell ref="C6:Q6"/>
  </mergeCells>
  <phoneticPr fontId="0" type="noConversion"/>
  <printOptions horizontalCentered="1"/>
  <pageMargins left="0.26" right="0.23622047244094499" top="0.90500000000000003" bottom="0.196850393700787" header="0.196850393700787" footer="0.196850393700787"/>
  <pageSetup paperSize="9" scale="6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2"/>
  <sheetViews>
    <sheetView showGridLines="0" view="pageBreakPreview" topLeftCell="A10" zoomScale="85" zoomScaleNormal="100" zoomScaleSheetLayoutView="85" workbookViewId="0">
      <selection activeCell="A24" sqref="A24"/>
    </sheetView>
  </sheetViews>
  <sheetFormatPr defaultColWidth="9.140625" defaultRowHeight="23.1" customHeight="1"/>
  <cols>
    <col min="1" max="1" width="40.42578125" style="2" customWidth="1"/>
    <col min="2" max="2" width="19.7109375" style="2" customWidth="1"/>
    <col min="3" max="3" width="1.7109375" style="2" customWidth="1"/>
    <col min="4" max="4" width="19.7109375" style="2" customWidth="1"/>
    <col min="5" max="5" width="1.7109375" style="2" customWidth="1"/>
    <col min="6" max="6" width="19.7109375" style="2" customWidth="1"/>
    <col min="7" max="7" width="1.7109375" style="2" customWidth="1"/>
    <col min="8" max="8" width="19.7109375" style="2" customWidth="1"/>
    <col min="9" max="9" width="1.7109375" style="2" customWidth="1"/>
    <col min="10" max="10" width="19.7109375" style="2" customWidth="1"/>
    <col min="11" max="11" width="1.7109375" style="2" customWidth="1"/>
    <col min="12" max="12" width="19.7109375" style="2" customWidth="1"/>
    <col min="13" max="13" width="5.5703125" style="2" bestFit="1" customWidth="1"/>
    <col min="14" max="16384" width="9.140625" style="2"/>
  </cols>
  <sheetData>
    <row r="1" spans="1:14" ht="23.1" customHeight="1">
      <c r="A1" s="115" t="s">
        <v>96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4" ht="23.1" customHeight="1">
      <c r="A2" s="115" t="s">
        <v>33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4" ht="23.1" customHeight="1">
      <c r="A3" s="115" t="s">
        <v>178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4"/>
      <c r="N3" s="4"/>
    </row>
    <row r="4" spans="1:14" ht="23.1" customHeight="1">
      <c r="A4" s="119" t="s">
        <v>135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4" ht="23.1" customHeight="1">
      <c r="A5" s="6"/>
      <c r="B5" s="117" t="s">
        <v>29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4" ht="23.1" customHeight="1">
      <c r="A6" s="20"/>
      <c r="B6" s="12"/>
      <c r="C6" s="12"/>
      <c r="D6" s="12"/>
      <c r="E6" s="12"/>
      <c r="F6" s="12"/>
      <c r="G6" s="12"/>
      <c r="H6" s="12"/>
      <c r="I6" s="12"/>
      <c r="J6" s="9" t="s">
        <v>72</v>
      </c>
      <c r="K6" s="12"/>
      <c r="L6" s="12"/>
    </row>
    <row r="7" spans="1:14" ht="23.1" customHeight="1">
      <c r="A7" s="6"/>
      <c r="B7" s="12"/>
      <c r="C7" s="12"/>
      <c r="D7" s="12"/>
      <c r="E7" s="12"/>
      <c r="F7" s="12"/>
      <c r="G7" s="12"/>
      <c r="H7" s="12"/>
      <c r="I7" s="12"/>
      <c r="J7" s="18" t="s">
        <v>9</v>
      </c>
      <c r="K7" s="12"/>
      <c r="L7" s="12"/>
    </row>
    <row r="8" spans="1:14" s="6" customFormat="1" ht="23.1" customHeight="1">
      <c r="B8" s="6" t="s">
        <v>76</v>
      </c>
      <c r="D8" s="6" t="s">
        <v>60</v>
      </c>
      <c r="F8" s="114" t="s">
        <v>28</v>
      </c>
      <c r="G8" s="114"/>
      <c r="H8" s="114"/>
      <c r="J8" s="6" t="s">
        <v>134</v>
      </c>
      <c r="L8" s="6" t="s">
        <v>14</v>
      </c>
    </row>
    <row r="9" spans="1:14" s="6" customFormat="1" ht="23.1" customHeight="1">
      <c r="B9" s="17" t="s">
        <v>83</v>
      </c>
      <c r="D9" s="17" t="s">
        <v>59</v>
      </c>
      <c r="F9" s="17" t="s">
        <v>15</v>
      </c>
      <c r="H9" s="17" t="s">
        <v>16</v>
      </c>
      <c r="J9" s="17" t="s">
        <v>97</v>
      </c>
      <c r="K9" s="9"/>
      <c r="L9" s="17" t="s">
        <v>9</v>
      </c>
    </row>
    <row r="10" spans="1:14" ht="23.1" customHeight="1">
      <c r="A10" s="1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4" ht="23.1" customHeight="1">
      <c r="A11" s="1" t="s">
        <v>157</v>
      </c>
      <c r="B11" s="13">
        <v>400000000</v>
      </c>
      <c r="C11" s="13"/>
      <c r="D11" s="13">
        <v>6000000</v>
      </c>
      <c r="E11" s="13"/>
      <c r="F11" s="13">
        <v>40000000</v>
      </c>
      <c r="G11" s="13"/>
      <c r="H11" s="13">
        <v>67473280</v>
      </c>
      <c r="I11" s="13"/>
      <c r="J11" s="13">
        <v>4302753</v>
      </c>
      <c r="K11" s="13"/>
      <c r="L11" s="13">
        <f>SUM(B11:J11)</f>
        <v>517776033</v>
      </c>
    </row>
    <row r="12" spans="1:14" ht="23.1" customHeight="1">
      <c r="A12" s="3" t="s">
        <v>137</v>
      </c>
      <c r="B12" s="13">
        <v>0</v>
      </c>
      <c r="C12" s="13"/>
      <c r="D12" s="13">
        <v>0</v>
      </c>
      <c r="E12" s="13"/>
      <c r="F12" s="13">
        <v>0</v>
      </c>
      <c r="G12" s="13"/>
      <c r="H12" s="13">
        <v>-65336170</v>
      </c>
      <c r="I12" s="13"/>
      <c r="J12" s="13">
        <v>0</v>
      </c>
      <c r="K12" s="10"/>
      <c r="L12" s="13">
        <f>SUM(B12:J12)</f>
        <v>-65336170</v>
      </c>
      <c r="M12" s="5"/>
      <c r="N12" s="5"/>
    </row>
    <row r="13" spans="1:14" ht="23.1" customHeight="1">
      <c r="A13" s="3" t="s">
        <v>188</v>
      </c>
      <c r="B13" s="10">
        <v>0</v>
      </c>
      <c r="C13" s="13"/>
      <c r="D13" s="10">
        <v>0</v>
      </c>
      <c r="E13" s="13"/>
      <c r="F13" s="10">
        <v>0</v>
      </c>
      <c r="G13" s="13"/>
      <c r="H13" s="13">
        <v>-8000000</v>
      </c>
      <c r="I13" s="13"/>
      <c r="J13" s="10">
        <v>0</v>
      </c>
      <c r="K13" s="10"/>
      <c r="L13" s="13">
        <f>SUM(B13:J13)</f>
        <v>-8000000</v>
      </c>
      <c r="M13" s="5"/>
      <c r="N13" s="5"/>
    </row>
    <row r="14" spans="1:14" ht="23.1" customHeight="1" thickBot="1">
      <c r="A14" s="1" t="s">
        <v>153</v>
      </c>
      <c r="B14" s="15">
        <f>SUM(B11,B12:B13)</f>
        <v>400000000</v>
      </c>
      <c r="C14" s="13"/>
      <c r="D14" s="15">
        <f>SUM(D11,D12:D13)</f>
        <v>6000000</v>
      </c>
      <c r="E14" s="13"/>
      <c r="F14" s="15">
        <f>SUM(F11,F12:F13)</f>
        <v>40000000</v>
      </c>
      <c r="G14" s="13"/>
      <c r="H14" s="15">
        <f>SUM(H11,H12:H13)</f>
        <v>-5862890</v>
      </c>
      <c r="I14" s="13"/>
      <c r="J14" s="15">
        <f>SUM(J11,J12:J13)</f>
        <v>4302753</v>
      </c>
      <c r="K14" s="13"/>
      <c r="L14" s="15">
        <f>SUM(L11,L12:L13)</f>
        <v>444439863</v>
      </c>
      <c r="M14" s="11"/>
    </row>
    <row r="15" spans="1:14" ht="23.1" customHeight="1" thickTop="1">
      <c r="A15" s="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>
        <f>L14-BS!J83</f>
        <v>0</v>
      </c>
    </row>
    <row r="16" spans="1:14" ht="23.1" customHeight="1">
      <c r="A16" s="1" t="s">
        <v>176</v>
      </c>
      <c r="B16" s="13">
        <v>400000000</v>
      </c>
      <c r="C16" s="13"/>
      <c r="D16" s="13">
        <v>6000000</v>
      </c>
      <c r="E16" s="13"/>
      <c r="F16" s="13">
        <v>40000000</v>
      </c>
      <c r="G16" s="13"/>
      <c r="H16" s="13">
        <v>-5862890</v>
      </c>
      <c r="I16" s="13"/>
      <c r="J16" s="13">
        <v>4302753</v>
      </c>
      <c r="K16" s="13"/>
      <c r="L16" s="13">
        <f>SUM(B16:J16)</f>
        <v>444439863</v>
      </c>
    </row>
    <row r="17" spans="1:13" ht="23.1" customHeight="1">
      <c r="A17" s="3" t="s">
        <v>137</v>
      </c>
      <c r="B17" s="13">
        <v>0</v>
      </c>
      <c r="C17" s="13"/>
      <c r="D17" s="13">
        <v>0</v>
      </c>
      <c r="E17" s="13"/>
      <c r="F17" s="13">
        <v>0</v>
      </c>
      <c r="G17" s="13"/>
      <c r="H17" s="13">
        <f>'PL&amp;CF'!I24</f>
        <v>139069821</v>
      </c>
      <c r="I17" s="13"/>
      <c r="J17" s="13">
        <v>0</v>
      </c>
      <c r="K17" s="13"/>
      <c r="L17" s="13">
        <f>SUM(B17:J17)</f>
        <v>139069821</v>
      </c>
    </row>
    <row r="18" spans="1:13" ht="23.1" customHeight="1" thickBot="1">
      <c r="A18" s="1" t="s">
        <v>177</v>
      </c>
      <c r="B18" s="15">
        <f>SUM(B16:B17)</f>
        <v>400000000</v>
      </c>
      <c r="C18" s="13"/>
      <c r="D18" s="15">
        <f>SUM(D16:D17)</f>
        <v>6000000</v>
      </c>
      <c r="E18" s="13"/>
      <c r="F18" s="15">
        <f>SUM(F16:F17)</f>
        <v>40000000</v>
      </c>
      <c r="G18" s="13"/>
      <c r="H18" s="15">
        <f>SUM(H16:H17)</f>
        <v>133206931</v>
      </c>
      <c r="I18" s="13"/>
      <c r="J18" s="15">
        <f>SUM(J16:J17)</f>
        <v>4302753</v>
      </c>
      <c r="K18" s="13"/>
      <c r="L18" s="15">
        <f>SUM(L16:L17)</f>
        <v>583509684</v>
      </c>
      <c r="M18" s="11"/>
    </row>
    <row r="19" spans="1:13" ht="23.1" customHeight="1" thickTop="1">
      <c r="A19" s="3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>
        <f>L18-BS!H83</f>
        <v>0</v>
      </c>
    </row>
    <row r="20" spans="1:13" ht="23.1" customHeight="1">
      <c r="A20" s="3" t="s">
        <v>5</v>
      </c>
      <c r="B20" s="11"/>
      <c r="C20" s="11"/>
      <c r="D20" s="11"/>
      <c r="E20" s="11" t="s">
        <v>91</v>
      </c>
      <c r="F20" s="11"/>
      <c r="G20" s="11"/>
      <c r="H20" s="11"/>
      <c r="I20" s="11"/>
      <c r="J20" s="11"/>
      <c r="K20" s="11"/>
      <c r="L20" s="11"/>
    </row>
    <row r="157" spans="4:10" ht="23.1" customHeight="1">
      <c r="D157" s="2">
        <f>SUM(D159-D158)</f>
        <v>0</v>
      </c>
      <c r="J157" s="2">
        <f>SUM(J159-J158)</f>
        <v>0</v>
      </c>
    </row>
    <row r="162" spans="4:10" ht="23.1" customHeight="1">
      <c r="D162" s="2">
        <f>D157/D163*1000</f>
        <v>0</v>
      </c>
      <c r="J162" s="2">
        <f>J157/J163*1000</f>
        <v>0</v>
      </c>
    </row>
    <row r="163" spans="4:10" ht="23.1" customHeight="1">
      <c r="D163" s="2">
        <v>1512787759</v>
      </c>
      <c r="J163" s="2">
        <v>1512787759</v>
      </c>
    </row>
    <row r="224" spans="8:8" ht="23.1" customHeight="1">
      <c r="H224" s="2">
        <v>-96927</v>
      </c>
    </row>
    <row r="250" spans="4:10" ht="23.1" customHeight="1">
      <c r="D250" s="2" t="e">
        <f>#REF!</f>
        <v>#REF!</v>
      </c>
      <c r="J250" s="2" t="s">
        <v>61</v>
      </c>
    </row>
    <row r="251" spans="4:10" ht="23.1" customHeight="1">
      <c r="D251" s="2" t="e">
        <f>SUM(D249:D250)</f>
        <v>#REF!</v>
      </c>
    </row>
    <row r="252" spans="4:10" ht="23.1" customHeight="1">
      <c r="H252" s="2" t="e">
        <f>SUM(H251-H9)</f>
        <v>#VALUE!</v>
      </c>
    </row>
  </sheetData>
  <customSheetViews>
    <customSheetView guid="{70B1E187-2C74-4CE5-B1A1-8B33C5B641E8}" scale="80" showGridLines="0" showRuler="0" topLeftCell="A4">
      <selection activeCell="C23" sqref="C23"/>
      <pageMargins left="0.74803149606299202" right="0.37" top="0.63" bottom="0.49" header="0.511811023622047" footer="0.511811023622047"/>
      <printOptions horizontalCentered="1"/>
      <pageSetup scale="73" orientation="landscape" r:id="rId1"/>
      <headerFooter alignWithMargins="0"/>
    </customSheetView>
  </customSheetViews>
  <mergeCells count="6">
    <mergeCell ref="F8:H8"/>
    <mergeCell ref="B5:L5"/>
    <mergeCell ref="A1:L1"/>
    <mergeCell ref="A2:L2"/>
    <mergeCell ref="A3:L3"/>
    <mergeCell ref="A4:L4"/>
  </mergeCells>
  <phoneticPr fontId="0" type="noConversion"/>
  <printOptions horizontalCentered="1"/>
  <pageMargins left="0.23" right="0.196850393700787" top="0.90500000000000003" bottom="0.39370078740157499" header="0.196850393700787" footer="0.196850393700787"/>
  <pageSetup paperSize="9" scale="81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/>
  <sheetData/>
  <customSheetViews>
    <customSheetView guid="{70B1E187-2C74-4CE5-B1A1-8B33C5B641E8}" state="veryHidden" showRuler="0">
      <pageMargins left="0.75" right="0.75" top="1" bottom="1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Conso</vt:lpstr>
      <vt:lpstr>The Company</vt:lpstr>
      <vt:lpstr>BS!Print_Area</vt:lpstr>
      <vt:lpstr>Conso!Print_Area</vt:lpstr>
      <vt:lpstr>'PL&amp;CF'!Print_Area</vt:lpstr>
      <vt:lpstr>'The Company'!Print_Area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Preeyanan Nasingbuth</cp:lastModifiedBy>
  <cp:lastPrinted>2020-03-05T03:40:14Z</cp:lastPrinted>
  <dcterms:created xsi:type="dcterms:W3CDTF">1997-08-09T04:30:16Z</dcterms:created>
  <dcterms:modified xsi:type="dcterms:W3CDTF">2020-03-05T03:43:26Z</dcterms:modified>
</cp:coreProperties>
</file>